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_MK\ZPSaDS_Jesienka_BY_Michalik\_PODKLADY\18_08_05_Rozpocet_Novosad\"/>
    </mc:Choice>
  </mc:AlternateContent>
  <xr:revisionPtr revIDLastSave="0" documentId="13_ncr:1_{FAAA0D75-AD59-407B-A48E-3DD18EB07539}" xr6:coauthVersionLast="34" xr6:coauthVersionMax="34" xr10:uidLastSave="{00000000-0000-0000-0000-000000000000}"/>
  <bookViews>
    <workbookView xWindow="0" yWindow="0" windowWidth="21570" windowHeight="7380" activeTab="2" xr2:uid="{00000000-000D-0000-FFFF-FFFF00000000}"/>
  </bookViews>
  <sheets>
    <sheet name="Kryci list" sheetId="3" r:id="rId1"/>
    <sheet name="Rekapitulacia" sheetId="4" r:id="rId2"/>
    <sheet name="Prehlad" sheetId="5" r:id="rId3"/>
    <sheet name="UK" sheetId="6" r:id="rId4"/>
    <sheet name="Elektro" sheetId="7" r:id="rId5"/>
    <sheet name="VZT" sheetId="8" r:id="rId6"/>
  </sheets>
  <definedNames>
    <definedName name="_xlnm._FilterDatabase" hidden="1">#REF!</definedName>
    <definedName name="fakt1R">#REF!</definedName>
    <definedName name="_xlnm.Print_Titles" localSheetId="2">Prehlad!$8:$11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  <definedName name="_xlnm.Print_Area" localSheetId="5">VZT!$A$1:$H$132</definedName>
  </definedNames>
  <calcPr calcId="179021"/>
</workbook>
</file>

<file path=xl/calcChain.xml><?xml version="1.0" encoding="utf-8"?>
<calcChain xmlns="http://schemas.openxmlformats.org/spreadsheetml/2006/main">
  <c r="J76" i="5" l="1"/>
  <c r="I68" i="5"/>
  <c r="J67" i="5"/>
  <c r="H67" i="5"/>
  <c r="G52" i="6"/>
  <c r="G51" i="6"/>
  <c r="G50" i="6"/>
  <c r="G49" i="6"/>
  <c r="G48" i="6"/>
  <c r="G47" i="6"/>
  <c r="G46" i="6"/>
  <c r="G42" i="6"/>
  <c r="G41" i="6"/>
  <c r="G40" i="6"/>
  <c r="G39" i="6"/>
  <c r="G38" i="6"/>
  <c r="G37" i="6"/>
  <c r="G36" i="6"/>
  <c r="G35" i="6"/>
  <c r="G34" i="6"/>
  <c r="G33" i="6"/>
  <c r="G32" i="6"/>
  <c r="G31" i="6"/>
  <c r="G27" i="6"/>
  <c r="G28" i="6" s="1"/>
  <c r="G62" i="6" s="1"/>
  <c r="G23" i="6"/>
  <c r="G22" i="6"/>
  <c r="G21" i="6"/>
  <c r="G24" i="6" s="1"/>
  <c r="G61" i="6" s="1"/>
  <c r="G17" i="6"/>
  <c r="G18" i="6" s="1"/>
  <c r="G60" i="6" s="1"/>
  <c r="G13" i="6"/>
  <c r="G12" i="6"/>
  <c r="G14" i="6" s="1"/>
  <c r="G59" i="6" s="1"/>
  <c r="B129" i="8"/>
  <c r="B128" i="8"/>
  <c r="A128" i="8"/>
  <c r="B127" i="8"/>
  <c r="A127" i="8"/>
  <c r="F121" i="8"/>
  <c r="F120" i="8"/>
  <c r="F119" i="8"/>
  <c r="F112" i="8"/>
  <c r="H110" i="8"/>
  <c r="F110" i="8"/>
  <c r="H109" i="8"/>
  <c r="F109" i="8"/>
  <c r="H106" i="8"/>
  <c r="H104" i="8"/>
  <c r="F104" i="8"/>
  <c r="H103" i="8"/>
  <c r="F103" i="8"/>
  <c r="H102" i="8"/>
  <c r="F102" i="8"/>
  <c r="H101" i="8"/>
  <c r="F101" i="8"/>
  <c r="H100" i="8"/>
  <c r="F100" i="8"/>
  <c r="H98" i="8"/>
  <c r="F98" i="8"/>
  <c r="H97" i="8"/>
  <c r="F97" i="8"/>
  <c r="H96" i="8"/>
  <c r="F96" i="8"/>
  <c r="H95" i="8"/>
  <c r="F95" i="8"/>
  <c r="H94" i="8"/>
  <c r="F94" i="8"/>
  <c r="H93" i="8"/>
  <c r="F93" i="8"/>
  <c r="H92" i="8"/>
  <c r="F92" i="8"/>
  <c r="H91" i="8"/>
  <c r="F91" i="8"/>
  <c r="H90" i="8"/>
  <c r="F90" i="8"/>
  <c r="H89" i="8"/>
  <c r="F89" i="8"/>
  <c r="H86" i="8"/>
  <c r="F86" i="8"/>
  <c r="H85" i="8"/>
  <c r="F85" i="8"/>
  <c r="H84" i="8"/>
  <c r="F84" i="8"/>
  <c r="H83" i="8"/>
  <c r="F83" i="8"/>
  <c r="H82" i="8"/>
  <c r="F82" i="8"/>
  <c r="H81" i="8"/>
  <c r="F81" i="8"/>
  <c r="H80" i="8"/>
  <c r="F80" i="8"/>
  <c r="H78" i="8"/>
  <c r="F78" i="8"/>
  <c r="H77" i="8"/>
  <c r="F77" i="8"/>
  <c r="H74" i="8"/>
  <c r="F74" i="8"/>
  <c r="H67" i="8"/>
  <c r="F67" i="8"/>
  <c r="H52" i="8"/>
  <c r="F52" i="8"/>
  <c r="F46" i="8"/>
  <c r="H44" i="8"/>
  <c r="H42" i="8"/>
  <c r="F42" i="8"/>
  <c r="H41" i="8"/>
  <c r="F41" i="8"/>
  <c r="H40" i="8"/>
  <c r="F40" i="8"/>
  <c r="H39" i="8"/>
  <c r="F39" i="8"/>
  <c r="H36" i="8"/>
  <c r="F36" i="8"/>
  <c r="H35" i="8"/>
  <c r="F35" i="8"/>
  <c r="H34" i="8"/>
  <c r="F34" i="8"/>
  <c r="H33" i="8"/>
  <c r="F33" i="8"/>
  <c r="H32" i="8"/>
  <c r="F32" i="8"/>
  <c r="H31" i="8"/>
  <c r="F31" i="8"/>
  <c r="H30" i="8"/>
  <c r="F30" i="8"/>
  <c r="H29" i="8"/>
  <c r="F29" i="8"/>
  <c r="H28" i="8"/>
  <c r="F28" i="8"/>
  <c r="H27" i="8"/>
  <c r="F27" i="8"/>
  <c r="H26" i="8"/>
  <c r="F26" i="8"/>
  <c r="H24" i="8"/>
  <c r="F24" i="8"/>
  <c r="H11" i="8"/>
  <c r="F11" i="8"/>
  <c r="H36" i="7"/>
  <c r="H35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34" i="7" s="1"/>
  <c r="H14" i="7"/>
  <c r="H13" i="7"/>
  <c r="H12" i="7"/>
  <c r="H11" i="7"/>
  <c r="H10" i="7"/>
  <c r="H9" i="7"/>
  <c r="H8" i="7"/>
  <c r="H7" i="7"/>
  <c r="H6" i="7"/>
  <c r="H5" i="7"/>
  <c r="H4" i="7"/>
  <c r="F48" i="8" l="1"/>
  <c r="F127" i="8" s="1"/>
  <c r="F123" i="8"/>
  <c r="F129" i="8" s="1"/>
  <c r="G43" i="6"/>
  <c r="G63" i="6" s="1"/>
  <c r="H48" i="8"/>
  <c r="H127" i="8" s="1"/>
  <c r="G53" i="6"/>
  <c r="G64" i="6" s="1"/>
  <c r="G65" i="6" s="1"/>
  <c r="G60" i="5" s="1"/>
  <c r="F114" i="8"/>
  <c r="F128" i="8" s="1"/>
  <c r="F131" i="8" s="1"/>
  <c r="H114" i="8"/>
  <c r="H128" i="8" s="1"/>
  <c r="H131" i="8" s="1"/>
  <c r="F132" i="8" s="1"/>
  <c r="H15" i="7"/>
  <c r="H38" i="7" s="1"/>
  <c r="H40" i="7" s="1"/>
  <c r="G105" i="5" s="1"/>
  <c r="G109" i="5" l="1"/>
  <c r="H41" i="7"/>
  <c r="H43" i="7" s="1"/>
  <c r="I30" i="3" l="1"/>
  <c r="J30" i="3" s="1"/>
  <c r="W119" i="5"/>
  <c r="W121" i="5" s="1"/>
  <c r="G33" i="4" s="1"/>
  <c r="N119" i="5"/>
  <c r="N121" i="5" s="1"/>
  <c r="F33" i="4" s="1"/>
  <c r="L119" i="5"/>
  <c r="L121" i="5" s="1"/>
  <c r="E33" i="4" s="1"/>
  <c r="I119" i="5"/>
  <c r="I121" i="5" s="1"/>
  <c r="C33" i="4" s="1"/>
  <c r="J118" i="5"/>
  <c r="H118" i="5"/>
  <c r="J117" i="5"/>
  <c r="H117" i="5"/>
  <c r="J116" i="5"/>
  <c r="H116" i="5"/>
  <c r="W110" i="5"/>
  <c r="G29" i="4" s="1"/>
  <c r="N110" i="5"/>
  <c r="F29" i="4" s="1"/>
  <c r="L110" i="5"/>
  <c r="E29" i="4" s="1"/>
  <c r="I110" i="5"/>
  <c r="C29" i="4" s="1"/>
  <c r="J109" i="5"/>
  <c r="J110" i="5" s="1"/>
  <c r="D29" i="4" s="1"/>
  <c r="H109" i="5"/>
  <c r="H110" i="5" s="1"/>
  <c r="B29" i="4" s="1"/>
  <c r="F28" i="4"/>
  <c r="W106" i="5"/>
  <c r="W112" i="5" s="1"/>
  <c r="G30" i="4" s="1"/>
  <c r="N106" i="5"/>
  <c r="L106" i="5"/>
  <c r="E28" i="4" s="1"/>
  <c r="I106" i="5"/>
  <c r="C28" i="4" s="1"/>
  <c r="J105" i="5"/>
  <c r="J106" i="5" s="1"/>
  <c r="H105" i="5"/>
  <c r="H106" i="5" s="1"/>
  <c r="F25" i="4"/>
  <c r="W99" i="5"/>
  <c r="G25" i="4" s="1"/>
  <c r="N99" i="5"/>
  <c r="I99" i="5"/>
  <c r="C25" i="4" s="1"/>
  <c r="L98" i="5"/>
  <c r="L99" i="5" s="1"/>
  <c r="E25" i="4" s="1"/>
  <c r="J98" i="5"/>
  <c r="J99" i="5" s="1"/>
  <c r="H98" i="5"/>
  <c r="H99" i="5" s="1"/>
  <c r="B25" i="4" s="1"/>
  <c r="W95" i="5"/>
  <c r="G24" i="4" s="1"/>
  <c r="N95" i="5"/>
  <c r="F24" i="4" s="1"/>
  <c r="I95" i="5"/>
  <c r="C24" i="4" s="1"/>
  <c r="L94" i="5"/>
  <c r="L95" i="5" s="1"/>
  <c r="E24" i="4" s="1"/>
  <c r="J94" i="5"/>
  <c r="H94" i="5"/>
  <c r="J93" i="5"/>
  <c r="J95" i="5" s="1"/>
  <c r="H93" i="5"/>
  <c r="F23" i="4"/>
  <c r="W90" i="5"/>
  <c r="G23" i="4" s="1"/>
  <c r="N90" i="5"/>
  <c r="J89" i="5"/>
  <c r="H89" i="5"/>
  <c r="L88" i="5"/>
  <c r="J88" i="5"/>
  <c r="I88" i="5"/>
  <c r="I90" i="5" s="1"/>
  <c r="C23" i="4" s="1"/>
  <c r="L87" i="5"/>
  <c r="J87" i="5"/>
  <c r="H87" i="5"/>
  <c r="L86" i="5"/>
  <c r="J86" i="5"/>
  <c r="H86" i="5"/>
  <c r="F22" i="4"/>
  <c r="W83" i="5"/>
  <c r="G22" i="4" s="1"/>
  <c r="N83" i="5"/>
  <c r="J82" i="5"/>
  <c r="H82" i="5"/>
  <c r="L81" i="5"/>
  <c r="J81" i="5"/>
  <c r="I81" i="5"/>
  <c r="I83" i="5" s="1"/>
  <c r="C22" i="4" s="1"/>
  <c r="L80" i="5"/>
  <c r="J80" i="5"/>
  <c r="H80" i="5"/>
  <c r="H83" i="5" s="1"/>
  <c r="B22" i="4" s="1"/>
  <c r="W77" i="5"/>
  <c r="G21" i="4" s="1"/>
  <c r="N77" i="5"/>
  <c r="F21" i="4" s="1"/>
  <c r="L75" i="5"/>
  <c r="J75" i="5"/>
  <c r="I75" i="5"/>
  <c r="J74" i="5"/>
  <c r="H74" i="5"/>
  <c r="L73" i="5"/>
  <c r="J73" i="5"/>
  <c r="I73" i="5"/>
  <c r="L72" i="5"/>
  <c r="L77" i="5" s="1"/>
  <c r="E21" i="4" s="1"/>
  <c r="J72" i="5"/>
  <c r="I72" i="5"/>
  <c r="I77" i="5" s="1"/>
  <c r="C21" i="4" s="1"/>
  <c r="J71" i="5"/>
  <c r="H71" i="5"/>
  <c r="H77" i="5" s="1"/>
  <c r="B21" i="4" s="1"/>
  <c r="C20" i="4"/>
  <c r="W68" i="5"/>
  <c r="G20" i="4" s="1"/>
  <c r="L66" i="5"/>
  <c r="J66" i="5"/>
  <c r="H66" i="5"/>
  <c r="L65" i="5"/>
  <c r="L68" i="5" s="1"/>
  <c r="E20" i="4" s="1"/>
  <c r="J65" i="5"/>
  <c r="H65" i="5"/>
  <c r="N64" i="5"/>
  <c r="N68" i="5" s="1"/>
  <c r="F20" i="4" s="1"/>
  <c r="J64" i="5"/>
  <c r="H64" i="5"/>
  <c r="E19" i="4"/>
  <c r="C19" i="4"/>
  <c r="W61" i="5"/>
  <c r="G19" i="4" s="1"/>
  <c r="N61" i="5"/>
  <c r="F19" i="4" s="1"/>
  <c r="L61" i="5"/>
  <c r="I61" i="5"/>
  <c r="J60" i="5"/>
  <c r="J61" i="5" s="1"/>
  <c r="D19" i="4" s="1"/>
  <c r="H60" i="5"/>
  <c r="H61" i="5" s="1"/>
  <c r="B19" i="4" s="1"/>
  <c r="W57" i="5"/>
  <c r="G18" i="4" s="1"/>
  <c r="L57" i="5"/>
  <c r="E18" i="4" s="1"/>
  <c r="I57" i="5"/>
  <c r="C18" i="4" s="1"/>
  <c r="N56" i="5"/>
  <c r="N57" i="5" s="1"/>
  <c r="F18" i="4" s="1"/>
  <c r="J56" i="5"/>
  <c r="J57" i="5" s="1"/>
  <c r="H56" i="5"/>
  <c r="H57" i="5" s="1"/>
  <c r="B18" i="4" s="1"/>
  <c r="W53" i="5"/>
  <c r="G17" i="4" s="1"/>
  <c r="N53" i="5"/>
  <c r="F17" i="4" s="1"/>
  <c r="I53" i="5"/>
  <c r="L52" i="5"/>
  <c r="L53" i="5" s="1"/>
  <c r="J52" i="5"/>
  <c r="J53" i="5" s="1"/>
  <c r="H52" i="5"/>
  <c r="H53" i="5" s="1"/>
  <c r="C14" i="4"/>
  <c r="W46" i="5"/>
  <c r="G14" i="4" s="1"/>
  <c r="I46" i="5"/>
  <c r="J45" i="5"/>
  <c r="H45" i="5"/>
  <c r="J44" i="5"/>
  <c r="H44" i="5"/>
  <c r="J43" i="5"/>
  <c r="H43" i="5"/>
  <c r="J42" i="5"/>
  <c r="H42" i="5"/>
  <c r="J41" i="5"/>
  <c r="H41" i="5"/>
  <c r="J40" i="5"/>
  <c r="H40" i="5"/>
  <c r="J39" i="5"/>
  <c r="H39" i="5"/>
  <c r="N38" i="5"/>
  <c r="J38" i="5"/>
  <c r="H38" i="5"/>
  <c r="N37" i="5"/>
  <c r="J37" i="5"/>
  <c r="H37" i="5"/>
  <c r="N36" i="5"/>
  <c r="J36" i="5"/>
  <c r="H36" i="5"/>
  <c r="N35" i="5"/>
  <c r="L35" i="5"/>
  <c r="J35" i="5"/>
  <c r="H35" i="5"/>
  <c r="N34" i="5"/>
  <c r="L34" i="5"/>
  <c r="J34" i="5"/>
  <c r="H34" i="5"/>
  <c r="N33" i="5"/>
  <c r="L33" i="5"/>
  <c r="J33" i="5"/>
  <c r="H33" i="5"/>
  <c r="N32" i="5"/>
  <c r="L32" i="5"/>
  <c r="J32" i="5"/>
  <c r="H32" i="5"/>
  <c r="N31" i="5"/>
  <c r="L31" i="5"/>
  <c r="J31" i="5"/>
  <c r="H31" i="5"/>
  <c r="J30" i="5"/>
  <c r="H30" i="5"/>
  <c r="N29" i="5"/>
  <c r="J29" i="5"/>
  <c r="H29" i="5"/>
  <c r="L28" i="5"/>
  <c r="J28" i="5"/>
  <c r="H28" i="5"/>
  <c r="L27" i="5"/>
  <c r="J27" i="5"/>
  <c r="H27" i="5"/>
  <c r="L26" i="5"/>
  <c r="J26" i="5"/>
  <c r="H26" i="5"/>
  <c r="C13" i="4"/>
  <c r="W23" i="5"/>
  <c r="G13" i="4" s="1"/>
  <c r="N23" i="5"/>
  <c r="F13" i="4" s="1"/>
  <c r="I23" i="5"/>
  <c r="L22" i="5"/>
  <c r="J22" i="5"/>
  <c r="H22" i="5"/>
  <c r="L21" i="5"/>
  <c r="J21" i="5"/>
  <c r="H21" i="5"/>
  <c r="L20" i="5"/>
  <c r="J20" i="5"/>
  <c r="H20" i="5"/>
  <c r="L19" i="5"/>
  <c r="J19" i="5"/>
  <c r="H19" i="5"/>
  <c r="F12" i="4"/>
  <c r="W16" i="5"/>
  <c r="W48" i="5" s="1"/>
  <c r="N16" i="5"/>
  <c r="I16" i="5"/>
  <c r="C12" i="4" s="1"/>
  <c r="L15" i="5"/>
  <c r="L16" i="5" s="1"/>
  <c r="J15" i="5"/>
  <c r="J16" i="5" s="1"/>
  <c r="H15" i="5"/>
  <c r="H16" i="5" s="1"/>
  <c r="F1" i="3"/>
  <c r="J13" i="3"/>
  <c r="J14" i="3"/>
  <c r="F19" i="3"/>
  <c r="J20" i="3"/>
  <c r="D8" i="5"/>
  <c r="B8" i="4"/>
  <c r="J90" i="5" l="1"/>
  <c r="J46" i="5"/>
  <c r="L83" i="5"/>
  <c r="E22" i="4" s="1"/>
  <c r="L90" i="5"/>
  <c r="E23" i="4" s="1"/>
  <c r="N112" i="5"/>
  <c r="F30" i="4" s="1"/>
  <c r="L23" i="5"/>
  <c r="E13" i="4" s="1"/>
  <c r="L46" i="5"/>
  <c r="E14" i="4" s="1"/>
  <c r="N46" i="5"/>
  <c r="F14" i="4" s="1"/>
  <c r="H119" i="5"/>
  <c r="I101" i="5"/>
  <c r="N101" i="5"/>
  <c r="F26" i="4" s="1"/>
  <c r="H95" i="5"/>
  <c r="B24" i="4" s="1"/>
  <c r="J119" i="5"/>
  <c r="H90" i="5"/>
  <c r="B23" i="4" s="1"/>
  <c r="J83" i="5"/>
  <c r="E83" i="5" s="1"/>
  <c r="J77" i="5"/>
  <c r="E77" i="5" s="1"/>
  <c r="J68" i="5"/>
  <c r="H68" i="5"/>
  <c r="B20" i="4" s="1"/>
  <c r="H23" i="5"/>
  <c r="B13" i="4" s="1"/>
  <c r="J23" i="5"/>
  <c r="H46" i="5"/>
  <c r="B14" i="4" s="1"/>
  <c r="J48" i="5"/>
  <c r="D12" i="4"/>
  <c r="E16" i="5"/>
  <c r="G15" i="4"/>
  <c r="B17" i="4"/>
  <c r="L101" i="5"/>
  <c r="E26" i="4" s="1"/>
  <c r="E17" i="4"/>
  <c r="D18" i="4"/>
  <c r="E57" i="5"/>
  <c r="D21" i="4"/>
  <c r="D25" i="4"/>
  <c r="E99" i="5"/>
  <c r="H112" i="5"/>
  <c r="B28" i="4"/>
  <c r="D13" i="4"/>
  <c r="E23" i="5"/>
  <c r="B12" i="4"/>
  <c r="E12" i="4"/>
  <c r="D14" i="4"/>
  <c r="E46" i="5"/>
  <c r="D17" i="4"/>
  <c r="E53" i="5"/>
  <c r="E17" i="3"/>
  <c r="C26" i="4"/>
  <c r="D20" i="4"/>
  <c r="E68" i="5"/>
  <c r="D23" i="4"/>
  <c r="E90" i="5"/>
  <c r="D24" i="4"/>
  <c r="E95" i="5"/>
  <c r="J112" i="5"/>
  <c r="D28" i="4"/>
  <c r="E106" i="5"/>
  <c r="I48" i="5"/>
  <c r="W101" i="5"/>
  <c r="G26" i="4" s="1"/>
  <c r="I112" i="5"/>
  <c r="L112" i="5"/>
  <c r="E30" i="4" s="1"/>
  <c r="C32" i="4"/>
  <c r="F32" i="4"/>
  <c r="G12" i="4"/>
  <c r="C17" i="4"/>
  <c r="E61" i="5"/>
  <c r="G28" i="4"/>
  <c r="E110" i="5"/>
  <c r="E32" i="4"/>
  <c r="G32" i="4"/>
  <c r="H121" i="5"/>
  <c r="B32" i="4"/>
  <c r="J22" i="3"/>
  <c r="J26" i="3" s="1"/>
  <c r="J121" i="5"/>
  <c r="D32" i="4"/>
  <c r="E119" i="5"/>
  <c r="L48" i="5" l="1"/>
  <c r="N48" i="5"/>
  <c r="H101" i="5"/>
  <c r="D22" i="4"/>
  <c r="H48" i="5"/>
  <c r="H123" i="5" s="1"/>
  <c r="B36" i="4" s="1"/>
  <c r="J101" i="5"/>
  <c r="E101" i="5" s="1"/>
  <c r="D30" i="4"/>
  <c r="E112" i="5"/>
  <c r="L123" i="5"/>
  <c r="E36" i="4" s="1"/>
  <c r="E15" i="4"/>
  <c r="D15" i="4"/>
  <c r="E48" i="5"/>
  <c r="E18" i="3"/>
  <c r="C30" i="4"/>
  <c r="E16" i="3"/>
  <c r="C15" i="4"/>
  <c r="I123" i="5"/>
  <c r="C36" i="4" s="1"/>
  <c r="B15" i="4"/>
  <c r="D18" i="3"/>
  <c r="B30" i="4"/>
  <c r="D17" i="3"/>
  <c r="B26" i="4"/>
  <c r="W123" i="5"/>
  <c r="G36" i="4" s="1"/>
  <c r="B33" i="4"/>
  <c r="D33" i="4"/>
  <c r="E121" i="5"/>
  <c r="N123" i="5" l="1"/>
  <c r="F36" i="4" s="1"/>
  <c r="F15" i="4"/>
  <c r="D16" i="3"/>
  <c r="D20" i="3" s="1"/>
  <c r="D26" i="4"/>
  <c r="J123" i="5"/>
  <c r="E123" i="5" s="1"/>
  <c r="F18" i="3"/>
  <c r="F16" i="3"/>
  <c r="E20" i="3"/>
  <c r="F17" i="3"/>
  <c r="D36" i="4" l="1"/>
  <c r="F20" i="3"/>
  <c r="F22" i="3" s="1"/>
  <c r="F26" i="3" s="1"/>
  <c r="J28" i="3" s="1"/>
  <c r="I29" i="3" s="1"/>
  <c r="J29" i="3" s="1"/>
  <c r="J31" i="3" s="1"/>
  <c r="F12" i="3" l="1"/>
  <c r="F14" i="3"/>
  <c r="J12" i="3"/>
  <c r="F13" i="3"/>
</calcChain>
</file>

<file path=xl/sharedStrings.xml><?xml version="1.0" encoding="utf-8"?>
<sst xmlns="http://schemas.openxmlformats.org/spreadsheetml/2006/main" count="1105" uniqueCount="513">
  <si>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</si>
  <si>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</si>
  <si>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</si>
  <si>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</si>
  <si>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</si>
  <si>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</si>
  <si>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</si>
  <si>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</si>
  <si>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</si>
  <si>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</si>
  <si>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</si>
  <si>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</si>
  <si>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EUR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</si>
  <si>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</si>
  <si>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</si>
  <si>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</si>
  <si>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</si>
  <si>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</si>
  <si>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</si>
  <si>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</si>
  <si>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</si>
  <si>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</si>
  <si>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</si>
  <si>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</si>
  <si>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</si>
  <si>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</si>
  <si>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</si>
  <si>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</si>
  <si>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</si>
  <si>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</si>
  <si>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</si>
  <si>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</si>
  <si>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</si>
  <si>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</si>
  <si>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</si>
  <si>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</si>
  <si>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</si>
  <si>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</si>
  <si>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</si>
  <si>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</si>
  <si>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</si>
  <si>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</si>
  <si>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</si>
  <si>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</si>
  <si>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</si>
  <si>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</si>
  <si>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</si>
  <si>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</si>
  <si>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</si>
  <si>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</si>
  <si>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</si>
  <si>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</si>
  <si>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</si>
  <si>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</si>
  <si>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</si>
  <si>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</si>
  <si>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</si>
  <si>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</si>
  <si>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</si>
  <si>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</si>
  <si>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</si>
  <si>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</si>
  <si>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</si>
  <si>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</si>
  <si>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</si>
  <si>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</si>
  <si>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</si>
  <si>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</si>
  <si>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</si>
  <si>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</si>
  <si>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</si>
  <si>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</si>
  <si>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</si>
  <si>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</si>
  <si>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</si>
  <si>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</si>
  <si>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</si>
  <si>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</si>
  <si>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</si>
  <si>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</si>
  <si>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</si>
  <si>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</si>
  <si>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</si>
  <si>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</si>
  <si>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</si>
  <si>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</si>
  <si>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</si>
  <si>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</si>
  <si>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</si>
  <si>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</si>
  <si>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</si>
  <si>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</si>
  <si>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</si>
  <si>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</si>
  <si>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</si>
  <si>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</si>
  <si>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</si>
  <si>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</si>
  <si>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</si>
  <si>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Bytča</t>
  </si>
  <si>
    <t xml:space="preserve">Spracoval:                                         </t>
  </si>
  <si>
    <t>Projektant: MARKON Studio s.r.o.Hrabové Bytča</t>
  </si>
  <si>
    <t xml:space="preserve">JKSO : </t>
  </si>
  <si>
    <t>Stavba :ZPS a DS Jesienka Bytča</t>
  </si>
  <si>
    <t>Objekt :  Vlastná stavba</t>
  </si>
  <si>
    <t>Veľká Bytča, parcelné č. 592</t>
  </si>
  <si>
    <t>JKSO :</t>
  </si>
  <si>
    <t>Mesto Bytča</t>
  </si>
  <si>
    <t xml:space="preserve">      </t>
  </si>
  <si>
    <t>MARKON Studio s.r.o.Hrabové Bytča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</si>
  <si>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</si>
  <si>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</si>
  <si>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</si>
  <si>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</si>
  <si>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</si>
  <si>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</si>
  <si>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</si>
  <si>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</si>
  <si>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</si>
  <si>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</si>
  <si>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</si>
  <si>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</si>
  <si>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</si>
  <si>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</si>
  <si>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</si>
  <si>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</si>
  <si>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3 - ZVISLÉ A KOMPLETNÉ KONŠTRUKCIE</t>
  </si>
  <si>
    <t>014</t>
  </si>
  <si>
    <t xml:space="preserve">31723-4419   </t>
  </si>
  <si>
    <t xml:space="preserve">Zamurovanie otvorov a VZT potrubia                                                                                      </t>
  </si>
  <si>
    <t xml:space="preserve">m3      </t>
  </si>
  <si>
    <t xml:space="preserve">                    </t>
  </si>
  <si>
    <t>45.25.50</t>
  </si>
  <si>
    <t xml:space="preserve">3 - ZVISLÉ A KOMPLETNÉ KONŠTRUKCIE  spolu: </t>
  </si>
  <si>
    <t>6 - ÚPRAVY POVRCHOV, PODLAHY, VÝPLNE</t>
  </si>
  <si>
    <t>011</t>
  </si>
  <si>
    <t xml:space="preserve">61099-1111   </t>
  </si>
  <si>
    <t xml:space="preserve">Zakrývanie vnút.otvorov, predmetov a konštrukcií (proti prašnosti)                                                      </t>
  </si>
  <si>
    <t xml:space="preserve">m2      </t>
  </si>
  <si>
    <t>45.41.10</t>
  </si>
  <si>
    <t xml:space="preserve">61240-9991   </t>
  </si>
  <si>
    <t xml:space="preserve">Začistenie omietky okolo otvorov                                                                                        </t>
  </si>
  <si>
    <t xml:space="preserve">m       </t>
  </si>
  <si>
    <t xml:space="preserve">61242-5931   </t>
  </si>
  <si>
    <t xml:space="preserve">Omietka vnútorná okolo otvorov vápenná štuková                                                                          </t>
  </si>
  <si>
    <t xml:space="preserve">63131-1131   </t>
  </si>
  <si>
    <t xml:space="preserve">Doplnenie jestvujúcich mazanín betónom pl. do 1 m2 hr. nad 80 mm                                                        </t>
  </si>
  <si>
    <t>45.25.32</t>
  </si>
  <si>
    <t xml:space="preserve">6 - ÚPRAVY POVRCHOV, PODLAHY, VÝPLNE  spolu: </t>
  </si>
  <si>
    <t>9 - OSTATNÉ KONŠTRUKCIE A PRÁCE</t>
  </si>
  <si>
    <t>221</t>
  </si>
  <si>
    <t xml:space="preserve">91973-7991   </t>
  </si>
  <si>
    <t xml:space="preserve">Rrezanie stenového muriva do hl. 80 mm                                                                                  </t>
  </si>
  <si>
    <t>45.23.12</t>
  </si>
  <si>
    <t>003</t>
  </si>
  <si>
    <t xml:space="preserve">94195-5001   </t>
  </si>
  <si>
    <t xml:space="preserve">Lešenie ľahké prac. pomocné výš. podlahy do 1,2 m                                                                       </t>
  </si>
  <si>
    <t>45.25.10</t>
  </si>
  <si>
    <t xml:space="preserve">95290-1111   </t>
  </si>
  <si>
    <t xml:space="preserve">Vyčistenie budov byt. alebo občian. výstavby pri výške podlažia do 4 m                                                  </t>
  </si>
  <si>
    <t>45.45.13</t>
  </si>
  <si>
    <t>013</t>
  </si>
  <si>
    <t xml:space="preserve">96508-1713   </t>
  </si>
  <si>
    <t xml:space="preserve">Búranie dlažieb keram. hr. do 1 cm nad 1 m2                                                                             </t>
  </si>
  <si>
    <t>45.11.11</t>
  </si>
  <si>
    <t xml:space="preserve">96806-1125   </t>
  </si>
  <si>
    <t xml:space="preserve">Vyvesenie drev. krídiel dvier do 2 m2                                                                                   </t>
  </si>
  <si>
    <t xml:space="preserve">kus     </t>
  </si>
  <si>
    <t xml:space="preserve">96807-2354   </t>
  </si>
  <si>
    <t xml:space="preserve">Vybúranie okien komplet vrátane parapetov do 1 m2                                                                       </t>
  </si>
  <si>
    <t xml:space="preserve">97103-3331   </t>
  </si>
  <si>
    <t xml:space="preserve">Vybúr. otvorov do 0,09 m2 murivo tehl. MV, MVC hr. do 15 cm                                                             </t>
  </si>
  <si>
    <t xml:space="preserve">97103-3531   </t>
  </si>
  <si>
    <t xml:space="preserve">Vybúr. otvorov do 1 m2 v murive tehl. MV, MVC hr. do 15 cm                                                              </t>
  </si>
  <si>
    <t xml:space="preserve">97103-3561   </t>
  </si>
  <si>
    <t xml:space="preserve">Vybúr. otvorov do 1 m2 v murive tehl. MV, MVC hr. do 60 cm                                                              </t>
  </si>
  <si>
    <t xml:space="preserve">97111-9991   </t>
  </si>
  <si>
    <t xml:space="preserve">Vyrezanie otvoru 0,4x0,415 v žel.bet.strope  hr.250mm                                                                   </t>
  </si>
  <si>
    <t xml:space="preserve">97205-4241   </t>
  </si>
  <si>
    <t xml:space="preserve">Vybúr. otvorov do 0,09 m2 v železobet. stropoch hr. do 25 cm                                                            </t>
  </si>
  <si>
    <t xml:space="preserve">97205-4341   </t>
  </si>
  <si>
    <t xml:space="preserve">Vybúr. otvorov do 0,25 m2 v železobet. stropoch hr. do 25 cm                                                            </t>
  </si>
  <si>
    <t xml:space="preserve">97404-2557   </t>
  </si>
  <si>
    <t xml:space="preserve">Vysekanie rýh v betóne hl. do 10 cm š. do 30 cm                                                                         </t>
  </si>
  <si>
    <t xml:space="preserve">97901-1111   </t>
  </si>
  <si>
    <t xml:space="preserve">Zvislá doprava sute a vybúr. hmôt za prvé podlažie                                                                      </t>
  </si>
  <si>
    <t xml:space="preserve">t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</si>
  <si>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</si>
  <si>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</si>
  <si>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</si>
  <si>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</si>
  <si>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</si>
  <si>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</si>
  <si>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</si>
  <si>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</si>
  <si>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</si>
  <si>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</si>
  <si>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99928-1111   </t>
  </si>
  <si>
    <t xml:space="preserve">Presun hmôt pre opravy v objektoch výšky do 25 m     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</si>
  <si>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</si>
  <si>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</si>
  <si>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</si>
  <si>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712 - Povlakové krytiny</t>
  </si>
  <si>
    <t>712</t>
  </si>
  <si>
    <t xml:space="preserve">71294-9991   </t>
  </si>
  <si>
    <t>I</t>
  </si>
  <si>
    <t>45.22.12</t>
  </si>
  <si>
    <t xml:space="preserve">712 - Povlakové krytiny  spolu: </t>
  </si>
  <si>
    <t>713 - Izolácie tepelné</t>
  </si>
  <si>
    <t>713</t>
  </si>
  <si>
    <t xml:space="preserve">71319-9828   </t>
  </si>
  <si>
    <t>45.32.11</t>
  </si>
  <si>
    <t xml:space="preserve">713 - Izolácie tepelné  spolu: </t>
  </si>
  <si>
    <t>731</t>
  </si>
  <si>
    <t xml:space="preserve">73199-9991   </t>
  </si>
  <si>
    <t xml:space="preserve">Ústredné kúrenie                                                                                                        </t>
  </si>
  <si>
    <t xml:space="preserve">Súbor   </t>
  </si>
  <si>
    <t xml:space="preserve">  .  .  </t>
  </si>
  <si>
    <t>763 - Konštrukcie  - drevostavby</t>
  </si>
  <si>
    <t>763</t>
  </si>
  <si>
    <t xml:space="preserve">76312-9142   </t>
  </si>
  <si>
    <t xml:space="preserve">Demontáž sadrokartónového podhľadu s nosnou konštrukciou                                                                </t>
  </si>
  <si>
    <t xml:space="preserve">76313-2210   </t>
  </si>
  <si>
    <t xml:space="preserve">Podhľady sadrokartónové oceľ. konštr. CD, bez tep. izol. GKF 12,5 mm                                                    </t>
  </si>
  <si>
    <t xml:space="preserve">76313-5015   </t>
  </si>
  <si>
    <t xml:space="preserve">Podhľady sadrokartonový kazetový RIGIPS 600x600 mm                                                                      </t>
  </si>
  <si>
    <t xml:space="preserve">763 - Konštrukcie  - drevostavby  spolu: </t>
  </si>
  <si>
    <t>766 - Konštrukcie stolárske</t>
  </si>
  <si>
    <t>766</t>
  </si>
  <si>
    <t xml:space="preserve">76666-1112   </t>
  </si>
  <si>
    <t xml:space="preserve">Montáž dvier kompl. otvár. do zárubne 1-krídl. do 0,8m                                                                  </t>
  </si>
  <si>
    <t>45.42.11</t>
  </si>
  <si>
    <t>MAT</t>
  </si>
  <si>
    <t xml:space="preserve">611 618010   </t>
  </si>
  <si>
    <t xml:space="preserve">Dvere vnútorné s vetr. otv. 60x197 (komplet) np10                                                                       </t>
  </si>
  <si>
    <t>20.30.11</t>
  </si>
  <si>
    <t xml:space="preserve">611 618060   </t>
  </si>
  <si>
    <t xml:space="preserve">Dvere vnútorné s vetr. otv. 80x197 (komplet) np09                                                                       </t>
  </si>
  <si>
    <t xml:space="preserve">76666-1122   </t>
  </si>
  <si>
    <t xml:space="preserve">Montáž dvier kompl. otvár. do zárubne 1-krídl. nad 0,8m                                                                 </t>
  </si>
  <si>
    <t xml:space="preserve">611 618030   </t>
  </si>
  <si>
    <t xml:space="preserve">Dvere vnútorné dyha s vetr. otv. 100x197  (komplet) np8                                                                 </t>
  </si>
  <si>
    <t xml:space="preserve">766 - Konštrukcie stolárske  spolu: </t>
  </si>
  <si>
    <t>767 - Konštrukcie doplnk. kovové stavebné</t>
  </si>
  <si>
    <t>767</t>
  </si>
  <si>
    <t xml:space="preserve">76799-5104   </t>
  </si>
  <si>
    <t xml:space="preserve">Montáž atypických stavebných doplnk. konštrukcií  (vrátane povrchových úprav)                                           </t>
  </si>
  <si>
    <t xml:space="preserve">kg      </t>
  </si>
  <si>
    <t>45.42.12</t>
  </si>
  <si>
    <t xml:space="preserve">553 000020   </t>
  </si>
  <si>
    <t xml:space="preserve">Oceľové konštrukcie (vrátane povrchových úprav)                                                                         </t>
  </si>
  <si>
    <t>28.11.23</t>
  </si>
  <si>
    <t xml:space="preserve">99876-7201   </t>
  </si>
  <si>
    <t xml:space="preserve">Presun hmôt pre kovové stav. doplnk. konštr. v objektoch výšky do 6 m                                                   </t>
  </si>
  <si>
    <t xml:space="preserve">%       </t>
  </si>
  <si>
    <t xml:space="preserve">767 - Konštrukcie doplnk. kovové stavebné  spolu: </t>
  </si>
  <si>
    <t>771 - Podlahy z dlaždíc  keramických</t>
  </si>
  <si>
    <t>771</t>
  </si>
  <si>
    <t xml:space="preserve">77147-4123   </t>
  </si>
  <si>
    <t xml:space="preserve">Montáž soklov keram.šikmých do flexib.lep.do 12cm                                                                       </t>
  </si>
  <si>
    <t>45.43.12</t>
  </si>
  <si>
    <t xml:space="preserve">77157-2361   </t>
  </si>
  <si>
    <t xml:space="preserve">Montáž podláh z dlaždíc keram. tmelu                                                                                    </t>
  </si>
  <si>
    <t xml:space="preserve">597 643040   </t>
  </si>
  <si>
    <t xml:space="preserve">Dlažba keramická                                                                                                        </t>
  </si>
  <si>
    <t>26.30.10</t>
  </si>
  <si>
    <t xml:space="preserve">99877-1201   </t>
  </si>
  <si>
    <t xml:space="preserve">Presun hmôt pre podlahy z dlaždíc v objektoch výšky do 6 m                                                              </t>
  </si>
  <si>
    <t xml:space="preserve">771 - Podlahy z dlaždíc  keramických  spolu: </t>
  </si>
  <si>
    <t>783 - Nátery</t>
  </si>
  <si>
    <t>783</t>
  </si>
  <si>
    <t xml:space="preserve">78320-1821   </t>
  </si>
  <si>
    <t xml:space="preserve">Odstránenie náterov z kov. stav. doplnk. konštr.                                                                        </t>
  </si>
  <si>
    <t xml:space="preserve">78322-5100   </t>
  </si>
  <si>
    <t xml:space="preserve">Nátery kov. stav. doplnk. konštr. syntet. dvojnásobné                                                                   </t>
  </si>
  <si>
    <t>45.44.21</t>
  </si>
  <si>
    <t xml:space="preserve">783 - Nátery  spolu: </t>
  </si>
  <si>
    <t>784 - Maľby</t>
  </si>
  <si>
    <t>784</t>
  </si>
  <si>
    <t xml:space="preserve">78445-2371   </t>
  </si>
  <si>
    <t xml:space="preserve">Maľba zo zmesí tekut. 1 far. dvojnás. b. strop miest. do3,8m                                                            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</si>
  <si>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</si>
  <si>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</si>
  <si>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</si>
  <si>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</si>
  <si>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</si>
  <si>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 xml:space="preserve">21099-9991   </t>
  </si>
  <si>
    <t xml:space="preserve">Elektroinštalácia                                                                                                       </t>
  </si>
  <si>
    <t>45.31.1*</t>
  </si>
  <si>
    <t xml:space="preserve">M21 - 155 Elektromontáže  spolu: </t>
  </si>
  <si>
    <t>924</t>
  </si>
  <si>
    <t xml:space="preserve">24099-9991   </t>
  </si>
  <si>
    <t xml:space="preserve">Montáž vzduchotechnických zariadení                                                                                     </t>
  </si>
  <si>
    <t xml:space="preserve">PRÁCE A DODÁVKY M  spolu: </t>
  </si>
  <si>
    <t>OSTATNÉ</t>
  </si>
  <si>
    <t>STR</t>
  </si>
  <si>
    <t xml:space="preserve">99999-9991   </t>
  </si>
  <si>
    <t xml:space="preserve">Ostatné práce                                                                                                           </t>
  </si>
  <si>
    <t xml:space="preserve">m.j.    </t>
  </si>
  <si>
    <t>U</t>
  </si>
  <si>
    <t xml:space="preserve">99999-9992   </t>
  </si>
  <si>
    <t xml:space="preserve">99999-9993   </t>
  </si>
  <si>
    <t xml:space="preserve">OSTATNÉ  spolu: </t>
  </si>
  <si>
    <t>Za rozpočet celkom</t>
  </si>
  <si>
    <t>OSTATNÉ práce</t>
  </si>
  <si>
    <t xml:space="preserve">OSTATNÉ práce spolu: </t>
  </si>
  <si>
    <t>Výkaz výmer je nedeliteľnou súčasťou projektovej dokumentácie a spolu tvoria podklad  k oceneniu stavby.</t>
  </si>
  <si>
    <t xml:space="preserve">STAVBA: </t>
  </si>
  <si>
    <t>Bytča; DSS Jesienka</t>
  </si>
  <si>
    <t>OBJEKT:</t>
  </si>
  <si>
    <t xml:space="preserve">OBJED.: </t>
  </si>
  <si>
    <t>ZARIADENIE</t>
  </si>
  <si>
    <t>Množ.</t>
  </si>
  <si>
    <t>Mj.</t>
  </si>
  <si>
    <t>Dodávka a montáž</t>
  </si>
  <si>
    <t>Jedn. cena</t>
  </si>
  <si>
    <t>Cena celkom</t>
  </si>
  <si>
    <t>Vykurovanie</t>
  </si>
  <si>
    <t xml:space="preserve"> Izolácie tepelné   </t>
  </si>
  <si>
    <t>Tubolit DG 28x20</t>
  </si>
  <si>
    <t>m</t>
  </si>
  <si>
    <t>Tubolit DG 35x30</t>
  </si>
  <si>
    <t>SPOLU:</t>
  </si>
  <si>
    <t xml:space="preserve"> Ústredné kúrenie, strojovne / kotolne  </t>
  </si>
  <si>
    <t>Teplovodné obehové čerpadlo Grundfos Magna1 25-80</t>
  </si>
  <si>
    <t>ks</t>
  </si>
  <si>
    <t xml:space="preserve"> Ústredné kúrenie, rozvodné potrubie   </t>
  </si>
  <si>
    <t xml:space="preserve">Potrubie z rúrok závitových oceľových bezšvových bežných nízkotlakových DN 20   </t>
  </si>
  <si>
    <t xml:space="preserve">Potrubie z rúrok závitových oceľových bezšvových bežných nízkotlakových DN 25   </t>
  </si>
  <si>
    <t xml:space="preserve">Presun hmôt pre rozvody potrubia v objektoch výšky nad 24 do 36 m   </t>
  </si>
  <si>
    <t>kpl</t>
  </si>
  <si>
    <t xml:space="preserve"> Nátery potrubia</t>
  </si>
  <si>
    <t>do DN25</t>
  </si>
  <si>
    <t xml:space="preserve"> Ústredné kúrenie, armatúry.   </t>
  </si>
  <si>
    <t xml:space="preserve">Manometer D80 (0-4bar), kondenzačná slučka zahnutá závitová, kohút tlakomerový trojcestný skúšobný M20x1,5 </t>
  </si>
  <si>
    <t>Teplomer axiálny D80/L, jímka 75mm, 0-120°C, nátrubok privarovací DN15/60mm</t>
  </si>
  <si>
    <t>Vypúšťací kohút DN15</t>
  </si>
  <si>
    <t>Automatický odvzdušňovací ventil DN15(Flexvent)</t>
  </si>
  <si>
    <t>Guľový kohút DN20</t>
  </si>
  <si>
    <t>Guľový kohút DN25</t>
  </si>
  <si>
    <t>Stromax M, DN15</t>
  </si>
  <si>
    <t>Stromax M, DN25</t>
  </si>
  <si>
    <t>Filter so sitom o hustote 300 mikrometrov,  závitový, DN25</t>
  </si>
  <si>
    <t>Spätná klapka DN25</t>
  </si>
  <si>
    <t>Prechody a spojovací materiál</t>
  </si>
  <si>
    <t xml:space="preserve">Presun hmôt pre armatúry v objektoch výšky nad 24 do 36 m   </t>
  </si>
  <si>
    <t>Ostatné</t>
  </si>
  <si>
    <t>Závesný materiál</t>
  </si>
  <si>
    <t>Vykurovacia skúška</t>
  </si>
  <si>
    <t>Vypustenie a napustenie systému + tlaková skúška</t>
  </si>
  <si>
    <t>Zaregulovanie systému</t>
  </si>
  <si>
    <t>Lešenie, plošina</t>
  </si>
  <si>
    <t>Doprava</t>
  </si>
  <si>
    <t>Rezerva na nepredvídané práce pri realizácii</t>
  </si>
  <si>
    <t>REKAPITULÁCIA</t>
  </si>
  <si>
    <t>Za rozpočet celkom (bez DPH):</t>
  </si>
  <si>
    <t>Jednotkové ceny</t>
  </si>
  <si>
    <t>Cena</t>
  </si>
  <si>
    <t>Dodávka</t>
  </si>
  <si>
    <t>Montáž</t>
  </si>
  <si>
    <t>Celkom</t>
  </si>
  <si>
    <t>Kábel 750V CYKY 5x2,5</t>
  </si>
  <si>
    <t>Kábel 750V CYKY 3x2,5</t>
  </si>
  <si>
    <t>Kábel 750VCYKY 3x1,5</t>
  </si>
  <si>
    <t>Vodič Cu : CY 6 zeleno/žltý</t>
  </si>
  <si>
    <t>PVC lišta 18x18</t>
  </si>
  <si>
    <t>Istič trojpólový, 16A, C charakteristika</t>
  </si>
  <si>
    <t>Istič jednopólový, 16A, C charakteristika</t>
  </si>
  <si>
    <t>Istič jednopólový, 10A, C charakteristika</t>
  </si>
  <si>
    <t>Rúrka ohybná FXP25 s úchytmi</t>
  </si>
  <si>
    <t>Vypínač s kontrolkou č.1, 1-pólový, 10A</t>
  </si>
  <si>
    <t>LED panel 60×60, 36W, inštalácia do kazetového stropu</t>
  </si>
  <si>
    <t>Podružný materiál</t>
  </si>
  <si>
    <t>Rozvádzač montáž do 12 modulov</t>
  </si>
  <si>
    <t>Ukončenie vodičov v rozvádzači do 2.5 mm2</t>
  </si>
  <si>
    <t>Rúrka ohybná FXP25  s úchytmi</t>
  </si>
  <si>
    <t xml:space="preserve">Pripojenie koncového elektrického spotrebiča 230V </t>
  </si>
  <si>
    <t xml:space="preserve">Pripojenie koncového elektrického spotrebiča 400V </t>
  </si>
  <si>
    <t>Montáž svietidla do kazetového stropu</t>
  </si>
  <si>
    <t>Montáž stropného žiarivkového svietidla</t>
  </si>
  <si>
    <t>Demontáž stropného žiarivkového svietidla</t>
  </si>
  <si>
    <t>Demontáž a montáž požiarneho hlásiča/majáku</t>
  </si>
  <si>
    <t>Demontáž a montáž ústredne EPS</t>
  </si>
  <si>
    <t>Demontáž a montáž stropného reproduktora</t>
  </si>
  <si>
    <t>PPV na montážne práce</t>
  </si>
  <si>
    <t xml:space="preserve">Vystavenie revíznej správy                    </t>
  </si>
  <si>
    <t>set</t>
  </si>
  <si>
    <t>Náklady na dokumentáciu skutočného vyhotovenia stavby</t>
  </si>
  <si>
    <t>Výmery uvedené v tabuľke majú len informatívny charakter. Dodávateľ je povinný si výmery overiť a prípadne opraviť, resp. doplniť chýbajúce položky na základe kontroly priloženej dokumentácie.</t>
  </si>
  <si>
    <t>DPH 20%</t>
  </si>
  <si>
    <t>Celkom s DPH</t>
  </si>
  <si>
    <t>Vzduchotechnika pre objekt ZPSaDS Jesienka</t>
  </si>
  <si>
    <t>ČASŤ:</t>
  </si>
  <si>
    <t>VZDUCHOTECHNIKA</t>
  </si>
  <si>
    <t>Cena spolu</t>
  </si>
  <si>
    <t>1.</t>
  </si>
  <si>
    <t>Zariadenie č.1. Vetranie miestností slúžiacich na uskladnenie, prípravu, výdaj jedla a umývanie prepravných nádob</t>
  </si>
  <si>
    <t>1.01</t>
  </si>
  <si>
    <t>Rekuperačná jednotka DUPLEX 3400 Basic</t>
  </si>
  <si>
    <t>jednotka je vybavená:</t>
  </si>
  <si>
    <t>rekuperačný výmenník 55,1%, by-pass klapka</t>
  </si>
  <si>
    <t>filter vzduchu na prívode a na odvode kazetový M5</t>
  </si>
  <si>
    <t>prívodný a odvodný ventilátor V=3440 m3/h</t>
  </si>
  <si>
    <t>Nel.: 5,0 kW/400V/50Hz</t>
  </si>
  <si>
    <t>vodný ohrievač Quk: 22,61kW/60-37°C</t>
  </si>
  <si>
    <t>základná regulácia CPM s jednoduchým ovládačom CP 10 RA</t>
  </si>
  <si>
    <t>4x pružná manžeta</t>
  </si>
  <si>
    <t>2x uzatváracia klapka</t>
  </si>
  <si>
    <t>kondenzát 4xDN32/40mm</t>
  </si>
  <si>
    <t>hmotnosť 361 kg</t>
  </si>
  <si>
    <t>rozmery V,Š,H: 2300x1450x580mm</t>
  </si>
  <si>
    <t>dodávaná v rozoberateľnom stave</t>
  </si>
  <si>
    <t>1.02</t>
  </si>
  <si>
    <t>tlmič hluku napr. THP 10 dl.1000mm 500x500mm</t>
  </si>
  <si>
    <t>1.03</t>
  </si>
  <si>
    <t>tlmič hluku napr. THP 10 dl.500mm 500x500mm</t>
  </si>
  <si>
    <t>1.04</t>
  </si>
  <si>
    <t>prívodná výustka hliníková napr. NOVA-A-2-2-600x300-R1-H</t>
  </si>
  <si>
    <t>1.05</t>
  </si>
  <si>
    <t>prívodná výustka hliníková napr. NOVA-A-2-2-500x200-R1-H</t>
  </si>
  <si>
    <t>1.06</t>
  </si>
  <si>
    <t>prívodná výustka hliníková napr. NOVA-A-2-2-300x100-R1-H</t>
  </si>
  <si>
    <t>1.07</t>
  </si>
  <si>
    <t>odvodná výustka hliníková napr. NOVA-A-1-2-500x200-R1-H</t>
  </si>
  <si>
    <t>1.08</t>
  </si>
  <si>
    <t>odvodná výustka hliníková napr. NOVA-A-1-2-300x100-R1-H</t>
  </si>
  <si>
    <t>1.09</t>
  </si>
  <si>
    <t>odvodná výustka hliníková napr. NOVA-A-1-2-200x100-R1-H</t>
  </si>
  <si>
    <t>1.10</t>
  </si>
  <si>
    <t>protidažďová žalúzia napr.PZAL-S 900x500</t>
  </si>
  <si>
    <t>1.11</t>
  </si>
  <si>
    <t>výfuk šikmý so sitom 355x355</t>
  </si>
  <si>
    <t>1.12</t>
  </si>
  <si>
    <t>regulačná klapka RK 200x200</t>
  </si>
  <si>
    <t>Potrubie</t>
  </si>
  <si>
    <t>štvorhranné prírubové potrubie PIR 20 do obvodu 2800/20%tv</t>
  </si>
  <si>
    <t>m2</t>
  </si>
  <si>
    <t>štvorhranné prírubové potrubie PIR 30 do obvodu 1420/30%tv</t>
  </si>
  <si>
    <t>rúra pre odvod kondenzátu HT DN 32</t>
  </si>
  <si>
    <t>syfón s odbočkou</t>
  </si>
  <si>
    <t>demotáž starého potrubia</t>
  </si>
  <si>
    <t>Montážny, tesniaci, závesný a spojovací materiál</t>
  </si>
  <si>
    <t>Spolu:</t>
  </si>
  <si>
    <t>2.</t>
  </si>
  <si>
    <t>Zariadenie č.2. Odsávanie sociálnych zariadení a upratovacej komory na 1.PP, 1.NP a 2.NP</t>
  </si>
  <si>
    <t>2.01</t>
  </si>
  <si>
    <t>Rekuperačná jednotka DUPLEX 3500 Multi Eco</t>
  </si>
  <si>
    <t>rekuperačný výmenník 98,0%, by-pass klapka</t>
  </si>
  <si>
    <t>prívodný a odvodný ventilátor V=2720 m3/h</t>
  </si>
  <si>
    <t>vodný ohrievač Quk: 3,76kW/60-45°C</t>
  </si>
  <si>
    <t>chladič Qch: 6,38kW</t>
  </si>
  <si>
    <t>základná regulácia CPM</t>
  </si>
  <si>
    <t>kondenzát 2xDN32/40mm</t>
  </si>
  <si>
    <t>hmotnosť 427 kg</t>
  </si>
  <si>
    <t>rozmery V,Š,H: 2300x1600x775mm</t>
  </si>
  <si>
    <t>2.02</t>
  </si>
  <si>
    <t>Kondenzačná jednotka FUJITSU INVERTER AOYG-36LETL</t>
  </si>
  <si>
    <t>Nel.: 2,96 kW/230V/50Hz</t>
  </si>
  <si>
    <t>chladiaci výkon Qch 6,38kW</t>
  </si>
  <si>
    <t>cu potrubie 9,52/15,88</t>
  </si>
  <si>
    <t>chladivo R410A</t>
  </si>
  <si>
    <t>hmotnosť 61 kg</t>
  </si>
  <si>
    <t>rozmery V,Š,H: 830x900x330mm</t>
  </si>
  <si>
    <t>kompatibilný modul UTI-INV-U</t>
  </si>
  <si>
    <t>medené izolované 10/16, komunikačný kábel</t>
  </si>
  <si>
    <t>2.03</t>
  </si>
  <si>
    <t>tlmič hluku  napr. THP 10 dl.1000mm 600x400mm</t>
  </si>
  <si>
    <t>2.04</t>
  </si>
  <si>
    <t>protidažďová žalúzia napr.PZAL-S 900x400</t>
  </si>
  <si>
    <t>2.05</t>
  </si>
  <si>
    <t>prívodná výustka hliníková napr. NOVA-A-2-2-200x100-R1-H</t>
  </si>
  <si>
    <t>2.06</t>
  </si>
  <si>
    <t>prívodný tanierový ventil DN200</t>
  </si>
  <si>
    <t>2.07</t>
  </si>
  <si>
    <t>prívodný tanierový ventil DN100</t>
  </si>
  <si>
    <t>2.08</t>
  </si>
  <si>
    <t>prívodný tanierový ventil DN125</t>
  </si>
  <si>
    <t>2.09</t>
  </si>
  <si>
    <t>strešný prechod dl.600mm 400x315mm</t>
  </si>
  <si>
    <t>štvorhranné prírubové potrubie do obvodu 2600/20%tv</t>
  </si>
  <si>
    <t>štvorhranné prírubové potrubie do obvodu 2420/20%tv</t>
  </si>
  <si>
    <t>štvorhranné prírubové potrubie do obvodu 2000/20%tv</t>
  </si>
  <si>
    <t>štvorhranné prírubové potrubie do obvodu 1430/20%tv</t>
  </si>
  <si>
    <t>štvorhranné prírubové potrubie do obvodu 1660/20%tv</t>
  </si>
  <si>
    <t>štvorhranné prírubové potrubie do obvodu 1520/20%tv</t>
  </si>
  <si>
    <t>štvorhranné prírubové potrubie do obvodu 1440/20%tv</t>
  </si>
  <si>
    <t>štvorhranné prírubové potrubie do obvodu 1300/20%tv</t>
  </si>
  <si>
    <t>štvorhranné prírubové potrubie do obvodu 1050/20%tv</t>
  </si>
  <si>
    <t>štvorhranné prírubové potrubie do obvodu 800/20%tv</t>
  </si>
  <si>
    <t>spiro potrubie DN100/20%tv</t>
  </si>
  <si>
    <t>spiro potrubie DN125/20%tv</t>
  </si>
  <si>
    <t>Ohybné potrubie DN100 neizolované napr.Aluflex MI</t>
  </si>
  <si>
    <t>Ohybné potrubie DN125 neizolované napr.Aluflex MI</t>
  </si>
  <si>
    <t>Ohybné potrubie DN200 neizolované napr.Aluflex MI</t>
  </si>
  <si>
    <t>demontáź starých zariadení a potrubia</t>
  </si>
  <si>
    <t>Izolácie</t>
  </si>
  <si>
    <t>tepelná izolácia hr. 12 mm</t>
  </si>
  <si>
    <t>minerálna vlna hr.100mm s oplechovaním</t>
  </si>
  <si>
    <t>Ostatné rozpočtové náklady</t>
  </si>
  <si>
    <t>Oživenie, zaregulovanie a komplexné skúšky</t>
  </si>
  <si>
    <t>Lešenie a vertikálny presun hmôt</t>
  </si>
  <si>
    <t>731 -Ústredné kúrenie</t>
  </si>
  <si>
    <t xml:space="preserve">731 - Ústredné kúrenie  spolu: </t>
  </si>
  <si>
    <t>731 - Ústredné kúrenie</t>
  </si>
  <si>
    <t xml:space="preserve">M24 - 158 Montáž VZT zariadení </t>
  </si>
  <si>
    <t xml:space="preserve">M24 - 158 Montáž VZT zariadení  spolu: </t>
  </si>
  <si>
    <t>99876-3201</t>
  </si>
  <si>
    <t>Presun hmôt do 6m</t>
  </si>
  <si>
    <t>99876-6201</t>
  </si>
  <si>
    <t>Presun hmôt konštrukcie stolárske do 6m</t>
  </si>
  <si>
    <t xml:space="preserve">Doplnenie strešného plášta vrátane tepelnéj izolácie hr. do 400 mm                                                               </t>
  </si>
  <si>
    <t xml:space="preserve">Odstránenie strešného plášťa hr. do 400 mm  (komplet)                                                                            </t>
  </si>
  <si>
    <t>Dátum: 16.07.2018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</si>
</sst>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* #,##0.00\ &quot;€&quot;_-;\-* #,##0.00\ &quot;€&quot;_-;_-* &quot;-&quot;??\ &quot;€&quot;_-;_-@_-"/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&quot;"/>
    <numFmt numFmtId="168" formatCode="#,##0&quot; Sk&quot;;[Red]&quot;-&quot;#,##0&quot; Sk&quot;"/>
    <numFmt numFmtId="169" formatCode="0.000"/>
    <numFmt numFmtId="170" formatCode="#,##0.00\ [$€-1]"/>
    <numFmt numFmtId="171" formatCode="###0.000;\-###0.000"/>
    <numFmt numFmtId="172" formatCode="#,##0&quot; Sk&quot;"/>
    <numFmt numFmtId="173" formatCode="#,##0\ [$Sk-41B];[Red]\-#,##0\ [$Sk-41B]"/>
    <numFmt numFmtId="174" formatCode="#,##0.&quot;Sk&quot;"/>
    <numFmt numFmtId="175" formatCode="0.0"/>
    <numFmt numFmtId="176" formatCode="#,##0.000\ [$€-1]"/>
    <numFmt numFmtId="177" formatCode="#,##0.00\ [$€-1];\-#,##0.00\ [$€-1]"/>
  </numFmts>
  <fonts count="49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MS Sans Serif"/>
      <family val="2"/>
      <charset val="238"/>
    </font>
    <font>
      <sz val="10"/>
      <name val="Times New Roman"/>
      <family val="1"/>
    </font>
    <font>
      <b/>
      <i/>
      <sz val="16"/>
      <name val="Times New Roman"/>
      <family val="1"/>
      <charset val="238"/>
    </font>
    <font>
      <sz val="9"/>
      <name val="Times New Roman"/>
      <family val="1"/>
    </font>
    <font>
      <b/>
      <i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0"/>
      <name val="Times New Roman"/>
      <family val="1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</font>
    <font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8"/>
      <color indexed="18"/>
      <name val="Arial CE"/>
      <charset val="238"/>
    </font>
    <font>
      <sz val="8"/>
      <name val="Arial CE"/>
      <charset val="238"/>
    </font>
    <font>
      <i/>
      <sz val="8"/>
      <color indexed="12"/>
      <name val="Arial CE"/>
      <charset val="238"/>
    </font>
    <font>
      <b/>
      <sz val="8"/>
      <name val="Arial CE"/>
      <charset val="238"/>
    </font>
    <font>
      <b/>
      <sz val="11"/>
      <name val="Times New Roman"/>
      <family val="1"/>
      <charset val="238"/>
    </font>
    <font>
      <sz val="7"/>
      <name val="Arial CE"/>
      <charset val="238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name val="Times New Roman"/>
      <family val="1"/>
      <charset val="238"/>
    </font>
    <font>
      <sz val="8"/>
      <name val="Arial Narrow"/>
      <family val="2"/>
    </font>
    <font>
      <sz val="8"/>
      <color theme="4" tint="-0.249977111117893"/>
      <name val="Arial Narrow"/>
      <family val="2"/>
    </font>
    <font>
      <sz val="6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26"/>
      </patternFill>
    </fill>
    <fill>
      <patternFill patternType="solid">
        <fgColor rgb="FF00CCFF"/>
        <bgColor indexed="64"/>
      </patternFill>
    </fill>
  </fills>
  <borders count="15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64"/>
      </bottom>
      <diagonal/>
    </border>
    <border>
      <left style="medium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medium">
        <color indexed="8"/>
      </right>
      <top style="hair">
        <color indexed="64"/>
      </top>
      <bottom style="hair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8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4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65" fontId="1" fillId="0" borderId="0" xfId="0" applyNumberFormat="1" applyFont="1" applyProtection="1"/>
    <xf numFmtId="4" fontId="1" fillId="0" borderId="0" xfId="0" applyNumberFormat="1" applyFont="1" applyProtection="1"/>
    <xf numFmtId="166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67" fontId="1" fillId="0" borderId="63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4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5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6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7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8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1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72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1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6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66" fontId="3" fillId="0" borderId="0" xfId="0" applyNumberFormat="1" applyFont="1" applyAlignment="1" applyProtection="1">
      <alignment vertical="top"/>
    </xf>
    <xf numFmtId="165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0" fontId="18" fillId="0" borderId="0" xfId="0" applyFont="1"/>
    <xf numFmtId="0" fontId="19" fillId="0" borderId="0" xfId="0" applyFont="1" applyBorder="1"/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/>
    <xf numFmtId="0" fontId="21" fillId="29" borderId="0" xfId="0" applyFont="1" applyFill="1" applyBorder="1" applyAlignment="1">
      <alignment horizontal="center"/>
    </xf>
    <xf numFmtId="3" fontId="21" fillId="0" borderId="0" xfId="0" applyNumberFormat="1" applyFont="1" applyFill="1" applyBorder="1"/>
    <xf numFmtId="0" fontId="2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4" fillId="29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3" fontId="24" fillId="0" borderId="0" xfId="0" applyNumberFormat="1" applyFont="1" applyFill="1" applyBorder="1" applyAlignment="1">
      <alignment horizontal="left"/>
    </xf>
    <xf numFmtId="0" fontId="2" fillId="0" borderId="0" xfId="0" applyFont="1" applyProtection="1">
      <protection locked="0"/>
    </xf>
    <xf numFmtId="0" fontId="22" fillId="0" borderId="0" xfId="0" applyFont="1" applyBorder="1" applyAlignment="1">
      <alignment horizontal="center" vertical="justify"/>
    </xf>
    <xf numFmtId="0" fontId="24" fillId="0" borderId="0" xfId="0" applyFont="1" applyFill="1" applyBorder="1" applyAlignment="1">
      <alignment horizontal="center"/>
    </xf>
    <xf numFmtId="0" fontId="25" fillId="30" borderId="74" xfId="0" applyFont="1" applyFill="1" applyBorder="1" applyAlignment="1">
      <alignment horizontal="center" vertical="center"/>
    </xf>
    <xf numFmtId="0" fontId="25" fillId="30" borderId="78" xfId="0" applyFont="1" applyFill="1" applyBorder="1" applyAlignment="1">
      <alignment horizontal="center" vertical="center"/>
    </xf>
    <xf numFmtId="3" fontId="25" fillId="30" borderId="79" xfId="0" applyNumberFormat="1" applyFont="1" applyFill="1" applyBorder="1" applyAlignment="1">
      <alignment horizontal="center"/>
    </xf>
    <xf numFmtId="3" fontId="25" fillId="30" borderId="8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0" fontId="21" fillId="29" borderId="0" xfId="0" applyFont="1" applyFill="1" applyBorder="1" applyAlignment="1">
      <alignment horizontal="center" vertical="center"/>
    </xf>
    <xf numFmtId="3" fontId="21" fillId="0" borderId="0" xfId="0" applyNumberFormat="1" applyFont="1" applyFill="1" applyBorder="1" applyAlignment="1">
      <alignment horizontal="center"/>
    </xf>
    <xf numFmtId="0" fontId="21" fillId="0" borderId="0" xfId="0" applyFont="1" applyBorder="1"/>
    <xf numFmtId="0" fontId="26" fillId="30" borderId="81" xfId="0" applyFont="1" applyFill="1" applyBorder="1" applyAlignment="1">
      <alignment horizontal="center"/>
    </xf>
    <xf numFmtId="0" fontId="26" fillId="30" borderId="82" xfId="0" applyFont="1" applyFill="1" applyBorder="1"/>
    <xf numFmtId="0" fontId="27" fillId="31" borderId="82" xfId="0" applyFont="1" applyFill="1" applyBorder="1" applyAlignment="1">
      <alignment horizontal="center"/>
    </xf>
    <xf numFmtId="0" fontId="27" fillId="30" borderId="82" xfId="0" applyFont="1" applyFill="1" applyBorder="1" applyAlignment="1">
      <alignment horizontal="center"/>
    </xf>
    <xf numFmtId="3" fontId="21" fillId="30" borderId="82" xfId="0" applyNumberFormat="1" applyFont="1" applyFill="1" applyBorder="1" applyAlignment="1">
      <alignment horizontal="center"/>
    </xf>
    <xf numFmtId="3" fontId="21" fillId="30" borderId="83" xfId="0" applyNumberFormat="1" applyFont="1" applyFill="1" applyBorder="1" applyAlignment="1">
      <alignment horizontal="center"/>
    </xf>
    <xf numFmtId="49" fontId="28" fillId="0" borderId="84" xfId="0" applyNumberFormat="1" applyFont="1" applyFill="1" applyBorder="1" applyAlignment="1" applyProtection="1">
      <alignment horizontal="center" vertical="top" wrapText="1"/>
      <protection locked="0"/>
    </xf>
    <xf numFmtId="0" fontId="28" fillId="0" borderId="85" xfId="0" applyFont="1" applyFill="1" applyBorder="1" applyAlignment="1" applyProtection="1">
      <alignment vertical="top" wrapText="1"/>
      <protection locked="0"/>
    </xf>
    <xf numFmtId="0" fontId="29" fillId="29" borderId="85" xfId="0" applyFont="1" applyFill="1" applyBorder="1" applyAlignment="1">
      <alignment horizontal="center" vertical="center"/>
    </xf>
    <xf numFmtId="0" fontId="29" fillId="0" borderId="85" xfId="0" applyFont="1" applyBorder="1" applyAlignment="1">
      <alignment horizontal="center" vertical="center"/>
    </xf>
    <xf numFmtId="170" fontId="29" fillId="0" borderId="85" xfId="0" applyNumberFormat="1" applyFont="1" applyFill="1" applyBorder="1" applyAlignment="1">
      <alignment horizontal="right" vertical="center"/>
    </xf>
    <xf numFmtId="170" fontId="29" fillId="0" borderId="86" xfId="0" applyNumberFormat="1" applyFont="1" applyFill="1" applyBorder="1" applyAlignment="1">
      <alignment horizontal="right" vertical="center"/>
    </xf>
    <xf numFmtId="0" fontId="30" fillId="0" borderId="87" xfId="0" applyFont="1" applyFill="1" applyBorder="1" applyAlignment="1" applyProtection="1">
      <alignment horizontal="center" wrapText="1"/>
    </xf>
    <xf numFmtId="0" fontId="30" fillId="0" borderId="3" xfId="0" applyFont="1" applyFill="1" applyBorder="1" applyAlignment="1" applyProtection="1">
      <alignment horizontal="left" wrapText="1"/>
    </xf>
    <xf numFmtId="0" fontId="29" fillId="0" borderId="3" xfId="0" applyFont="1" applyFill="1" applyBorder="1" applyAlignment="1">
      <alignment horizontal="center" vertical="center"/>
    </xf>
    <xf numFmtId="170" fontId="29" fillId="0" borderId="3" xfId="0" applyNumberFormat="1" applyFont="1" applyFill="1" applyBorder="1" applyAlignment="1">
      <alignment horizontal="right" vertical="center"/>
    </xf>
    <xf numFmtId="170" fontId="29" fillId="0" borderId="88" xfId="0" applyNumberFormat="1" applyFont="1" applyFill="1" applyBorder="1" applyAlignment="1">
      <alignment horizontal="right" vertical="center"/>
    </xf>
    <xf numFmtId="0" fontId="31" fillId="0" borderId="87" xfId="0" applyFont="1" applyFill="1" applyBorder="1" applyAlignment="1" applyProtection="1">
      <alignment horizontal="center" wrapText="1"/>
    </xf>
    <xf numFmtId="0" fontId="31" fillId="0" borderId="3" xfId="0" applyFont="1" applyFill="1" applyBorder="1" applyAlignment="1" applyProtection="1">
      <alignment horizontal="left" wrapText="1"/>
    </xf>
    <xf numFmtId="171" fontId="32" fillId="0" borderId="3" xfId="0" applyNumberFormat="1" applyFont="1" applyFill="1" applyBorder="1" applyAlignment="1" applyProtection="1">
      <alignment horizontal="right"/>
    </xf>
    <xf numFmtId="0" fontId="33" fillId="0" borderId="3" xfId="0" applyFont="1" applyFill="1" applyBorder="1" applyAlignment="1" applyProtection="1">
      <alignment horizontal="left" wrapText="1"/>
    </xf>
    <xf numFmtId="170" fontId="34" fillId="0" borderId="88" xfId="0" applyNumberFormat="1" applyFont="1" applyFill="1" applyBorder="1" applyAlignment="1">
      <alignment horizontal="right" vertical="center"/>
    </xf>
    <xf numFmtId="0" fontId="35" fillId="0" borderId="3" xfId="0" applyFont="1" applyFill="1" applyBorder="1" applyAlignment="1" applyProtection="1">
      <alignment horizontal="left" wrapText="1"/>
    </xf>
    <xf numFmtId="170" fontId="36" fillId="0" borderId="3" xfId="0" applyNumberFormat="1" applyFont="1" applyFill="1" applyBorder="1" applyAlignment="1">
      <alignment horizontal="right"/>
    </xf>
    <xf numFmtId="0" fontId="31" fillId="0" borderId="89" xfId="0" applyFont="1" applyFill="1" applyBorder="1" applyAlignment="1" applyProtection="1">
      <alignment horizontal="left" wrapText="1"/>
    </xf>
    <xf numFmtId="0" fontId="32" fillId="0" borderId="87" xfId="0" applyFont="1" applyFill="1" applyBorder="1" applyAlignment="1" applyProtection="1">
      <alignment horizontal="center" wrapText="1"/>
    </xf>
    <xf numFmtId="171" fontId="31" fillId="0" borderId="3" xfId="0" applyNumberFormat="1" applyFont="1" applyFill="1" applyBorder="1" applyAlignment="1" applyProtection="1">
      <alignment horizontal="right"/>
    </xf>
    <xf numFmtId="49" fontId="36" fillId="0" borderId="90" xfId="0" applyNumberFormat="1" applyFont="1" applyFill="1" applyBorder="1" applyAlignment="1">
      <alignment horizontal="center" vertical="center"/>
    </xf>
    <xf numFmtId="0" fontId="29" fillId="0" borderId="91" xfId="0" applyFont="1" applyFill="1" applyBorder="1" applyAlignment="1">
      <alignment vertical="center"/>
    </xf>
    <xf numFmtId="0" fontId="29" fillId="0" borderId="91" xfId="0" applyFont="1" applyFill="1" applyBorder="1" applyAlignment="1">
      <alignment horizontal="center" vertical="center"/>
    </xf>
    <xf numFmtId="170" fontId="29" fillId="0" borderId="91" xfId="0" applyNumberFormat="1" applyFont="1" applyFill="1" applyBorder="1" applyAlignment="1">
      <alignment horizontal="right"/>
    </xf>
    <xf numFmtId="170" fontId="29" fillId="0" borderId="92" xfId="0" applyNumberFormat="1" applyFont="1" applyFill="1" applyBorder="1" applyAlignment="1">
      <alignment horizontal="center" vertical="center"/>
    </xf>
    <xf numFmtId="0" fontId="21" fillId="0" borderId="93" xfId="0" applyFont="1" applyFill="1" applyBorder="1" applyAlignment="1">
      <alignment horizontal="center"/>
    </xf>
    <xf numFmtId="0" fontId="26" fillId="0" borderId="93" xfId="0" applyFont="1" applyFill="1" applyBorder="1"/>
    <xf numFmtId="3" fontId="21" fillId="0" borderId="0" xfId="0" applyNumberFormat="1" applyFont="1" applyFill="1" applyBorder="1" applyAlignment="1">
      <alignment horizontal="right"/>
    </xf>
    <xf numFmtId="172" fontId="37" fillId="0" borderId="93" xfId="0" applyNumberFormat="1" applyFont="1" applyFill="1" applyBorder="1" applyAlignment="1">
      <alignment horizontal="right"/>
    </xf>
    <xf numFmtId="0" fontId="21" fillId="30" borderId="81" xfId="0" applyFont="1" applyFill="1" applyBorder="1" applyAlignment="1">
      <alignment horizontal="center"/>
    </xf>
    <xf numFmtId="0" fontId="21" fillId="31" borderId="82" xfId="0" applyFont="1" applyFill="1" applyBorder="1" applyAlignment="1">
      <alignment horizontal="center"/>
    </xf>
    <xf numFmtId="0" fontId="21" fillId="30" borderId="82" xfId="0" applyFont="1" applyFill="1" applyBorder="1" applyAlignment="1">
      <alignment horizontal="center"/>
    </xf>
    <xf numFmtId="3" fontId="21" fillId="30" borderId="82" xfId="0" applyNumberFormat="1" applyFont="1" applyFill="1" applyBorder="1" applyAlignment="1">
      <alignment horizontal="right"/>
    </xf>
    <xf numFmtId="172" fontId="27" fillId="30" borderId="83" xfId="0" applyNumberFormat="1" applyFont="1" applyFill="1" applyBorder="1" applyAlignment="1">
      <alignment horizontal="right"/>
    </xf>
    <xf numFmtId="0" fontId="23" fillId="0" borderId="94" xfId="0" applyFont="1" applyFill="1" applyBorder="1" applyAlignment="1">
      <alignment horizontal="center" vertical="center"/>
    </xf>
    <xf numFmtId="0" fontId="23" fillId="0" borderId="95" xfId="0" applyFont="1" applyFill="1" applyBorder="1" applyAlignment="1">
      <alignment vertical="center"/>
    </xf>
    <xf numFmtId="0" fontId="0" fillId="0" borderId="95" xfId="0" applyFont="1" applyFill="1" applyBorder="1" applyAlignment="1">
      <alignment horizontal="center"/>
    </xf>
    <xf numFmtId="3" fontId="0" fillId="0" borderId="95" xfId="0" applyNumberFormat="1" applyFont="1" applyFill="1" applyBorder="1"/>
    <xf numFmtId="170" fontId="0" fillId="0" borderId="96" xfId="0" applyNumberFormat="1" applyFont="1" applyFill="1" applyBorder="1" applyAlignment="1">
      <alignment horizontal="center"/>
    </xf>
    <xf numFmtId="0" fontId="23" fillId="0" borderId="97" xfId="0" applyFont="1" applyFill="1" applyBorder="1" applyAlignment="1">
      <alignment horizontal="center" vertical="center"/>
    </xf>
    <xf numFmtId="0" fontId="23" fillId="0" borderId="98" xfId="0" applyFont="1" applyFill="1" applyBorder="1" applyAlignment="1">
      <alignment vertical="center"/>
    </xf>
    <xf numFmtId="0" fontId="0" fillId="0" borderId="98" xfId="0" applyFont="1" applyFill="1" applyBorder="1" applyAlignment="1">
      <alignment horizontal="center"/>
    </xf>
    <xf numFmtId="3" fontId="0" fillId="0" borderId="98" xfId="0" applyNumberFormat="1" applyFont="1" applyFill="1" applyBorder="1"/>
    <xf numFmtId="0" fontId="23" fillId="0" borderId="100" xfId="0" applyFont="1" applyFill="1" applyBorder="1" applyAlignment="1">
      <alignment horizontal="center" vertical="center"/>
    </xf>
    <xf numFmtId="3" fontId="0" fillId="0" borderId="79" xfId="0" applyNumberFormat="1" applyFont="1" applyFill="1" applyBorder="1"/>
    <xf numFmtId="49" fontId="21" fillId="0" borderId="101" xfId="0" applyNumberFormat="1" applyFont="1" applyFill="1" applyBorder="1" applyAlignment="1">
      <alignment horizontal="center"/>
    </xf>
    <xf numFmtId="3" fontId="21" fillId="0" borderId="104" xfId="0" applyNumberFormat="1" applyFont="1" applyFill="1" applyBorder="1" applyAlignment="1">
      <alignment horizontal="center"/>
    </xf>
    <xf numFmtId="170" fontId="39" fillId="0" borderId="105" xfId="0" applyNumberFormat="1" applyFont="1" applyFill="1" applyBorder="1" applyAlignment="1">
      <alignment horizontal="center"/>
    </xf>
    <xf numFmtId="0" fontId="4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3" fontId="21" fillId="0" borderId="0" xfId="0" applyNumberFormat="1" applyFont="1" applyBorder="1"/>
    <xf numFmtId="173" fontId="19" fillId="0" borderId="0" xfId="0" applyNumberFormat="1" applyFont="1" applyBorder="1"/>
    <xf numFmtId="0" fontId="0" fillId="0" borderId="0" xfId="0" applyBorder="1"/>
    <xf numFmtId="173" fontId="0" fillId="0" borderId="0" xfId="0" applyNumberFormat="1" applyBorder="1"/>
    <xf numFmtId="174" fontId="19" fillId="0" borderId="0" xfId="0" applyNumberFormat="1" applyFont="1" applyBorder="1" applyAlignment="1">
      <alignment horizontal="center"/>
    </xf>
    <xf numFmtId="0" fontId="41" fillId="0" borderId="0" xfId="0" applyFont="1"/>
    <xf numFmtId="0" fontId="41" fillId="0" borderId="0" xfId="0" applyFont="1" applyAlignment="1">
      <alignment horizontal="center"/>
    </xf>
    <xf numFmtId="49" fontId="41" fillId="32" borderId="106" xfId="0" applyNumberFormat="1" applyFont="1" applyFill="1" applyBorder="1" applyAlignment="1" applyProtection="1">
      <alignment horizontal="center"/>
    </xf>
    <xf numFmtId="0" fontId="41" fillId="32" borderId="108" xfId="0" applyFont="1" applyFill="1" applyBorder="1" applyAlignment="1" applyProtection="1">
      <alignment horizontal="left"/>
    </xf>
    <xf numFmtId="0" fontId="41" fillId="32" borderId="110" xfId="0" applyFont="1" applyFill="1" applyBorder="1" applyAlignment="1">
      <alignment horizontal="center"/>
    </xf>
    <xf numFmtId="49" fontId="41" fillId="32" borderId="111" xfId="0" applyNumberFormat="1" applyFont="1" applyFill="1" applyBorder="1" applyAlignment="1" applyProtection="1">
      <alignment horizontal="center"/>
    </xf>
    <xf numFmtId="0" fontId="41" fillId="32" borderId="113" xfId="0" applyFont="1" applyFill="1" applyBorder="1" applyAlignment="1" applyProtection="1">
      <alignment horizontal="left"/>
    </xf>
    <xf numFmtId="0" fontId="41" fillId="32" borderId="109" xfId="0" applyFont="1" applyFill="1" applyBorder="1" applyAlignment="1">
      <alignment horizontal="center"/>
    </xf>
    <xf numFmtId="0" fontId="41" fillId="32" borderId="114" xfId="0" applyFont="1" applyFill="1" applyBorder="1" applyAlignment="1">
      <alignment horizontal="center"/>
    </xf>
    <xf numFmtId="0" fontId="42" fillId="0" borderId="115" xfId="0" applyFont="1" applyBorder="1"/>
    <xf numFmtId="0" fontId="42" fillId="0" borderId="116" xfId="0" applyNumberFormat="1" applyFont="1" applyBorder="1" applyAlignment="1">
      <alignment horizontal="center"/>
    </xf>
    <xf numFmtId="49" fontId="42" fillId="0" borderId="116" xfId="0" applyNumberFormat="1" applyFont="1" applyFill="1" applyBorder="1"/>
    <xf numFmtId="1" fontId="42" fillId="0" borderId="116" xfId="0" applyNumberFormat="1" applyFont="1" applyBorder="1"/>
    <xf numFmtId="0" fontId="42" fillId="0" borderId="116" xfId="0" applyFont="1" applyBorder="1" applyAlignment="1">
      <alignment horizontal="left"/>
    </xf>
    <xf numFmtId="44" fontId="42" fillId="0" borderId="116" xfId="0" applyNumberFormat="1" applyFont="1" applyBorder="1"/>
    <xf numFmtId="44" fontId="42" fillId="0" borderId="117" xfId="0" applyNumberFormat="1" applyFont="1" applyBorder="1"/>
    <xf numFmtId="0" fontId="42" fillId="0" borderId="118" xfId="0" applyNumberFormat="1" applyFont="1" applyBorder="1" applyAlignment="1">
      <alignment horizontal="center"/>
    </xf>
    <xf numFmtId="49" fontId="42" fillId="0" borderId="118" xfId="0" applyNumberFormat="1" applyFont="1" applyFill="1" applyBorder="1" applyProtection="1"/>
    <xf numFmtId="1" fontId="42" fillId="0" borderId="118" xfId="0" applyNumberFormat="1" applyFont="1" applyBorder="1"/>
    <xf numFmtId="0" fontId="42" fillId="0" borderId="118" xfId="0" applyFont="1" applyBorder="1" applyAlignment="1">
      <alignment horizontal="left"/>
    </xf>
    <xf numFmtId="44" fontId="42" fillId="0" borderId="118" xfId="0" applyNumberFormat="1" applyFont="1" applyBorder="1"/>
    <xf numFmtId="44" fontId="42" fillId="0" borderId="119" xfId="0" applyNumberFormat="1" applyFont="1" applyBorder="1"/>
    <xf numFmtId="0" fontId="42" fillId="0" borderId="118" xfId="0" applyFont="1" applyBorder="1"/>
    <xf numFmtId="0" fontId="42" fillId="0" borderId="0" xfId="0" applyFont="1" applyFill="1"/>
    <xf numFmtId="49" fontId="42" fillId="0" borderId="118" xfId="0" applyNumberFormat="1" applyFont="1" applyFill="1" applyBorder="1" applyAlignment="1">
      <alignment horizontal="left"/>
    </xf>
    <xf numFmtId="175" fontId="42" fillId="0" borderId="118" xfId="0" applyNumberFormat="1" applyFont="1" applyBorder="1"/>
    <xf numFmtId="0" fontId="42" fillId="0" borderId="120" xfId="0" applyFont="1" applyBorder="1" applyAlignment="1">
      <alignment horizontal="left"/>
    </xf>
    <xf numFmtId="44" fontId="42" fillId="0" borderId="118" xfId="0" applyNumberFormat="1" applyFont="1" applyFill="1" applyBorder="1"/>
    <xf numFmtId="44" fontId="41" fillId="0" borderId="0" xfId="0" applyNumberFormat="1" applyFont="1"/>
    <xf numFmtId="0" fontId="41" fillId="0" borderId="121" xfId="0" applyFont="1" applyBorder="1"/>
    <xf numFmtId="0" fontId="41" fillId="0" borderId="118" xfId="0" applyFont="1" applyBorder="1" applyAlignment="1">
      <alignment horizontal="center"/>
    </xf>
    <xf numFmtId="0" fontId="41" fillId="0" borderId="118" xfId="0" applyFont="1" applyFill="1" applyBorder="1" applyProtection="1"/>
    <xf numFmtId="0" fontId="41" fillId="0" borderId="118" xfId="0" applyFont="1" applyBorder="1"/>
    <xf numFmtId="44" fontId="41" fillId="0" borderId="118" xfId="0" applyNumberFormat="1" applyFont="1" applyBorder="1"/>
    <xf numFmtId="44" fontId="41" fillId="0" borderId="119" xfId="0" applyNumberFormat="1" applyFont="1" applyBorder="1"/>
    <xf numFmtId="0" fontId="41" fillId="0" borderId="118" xfId="0" applyFont="1" applyFill="1" applyBorder="1"/>
    <xf numFmtId="49" fontId="41" fillId="0" borderId="118" xfId="0" applyNumberFormat="1" applyFont="1" applyFill="1" applyBorder="1" applyProtection="1"/>
    <xf numFmtId="44" fontId="41" fillId="0" borderId="118" xfId="0" applyNumberFormat="1" applyFont="1" applyFill="1" applyBorder="1"/>
    <xf numFmtId="44" fontId="41" fillId="0" borderId="119" xfId="0" applyNumberFormat="1" applyFont="1" applyFill="1" applyBorder="1"/>
    <xf numFmtId="49" fontId="1" fillId="0" borderId="118" xfId="0" applyNumberFormat="1" applyFont="1" applyFill="1" applyBorder="1" applyProtection="1"/>
    <xf numFmtId="0" fontId="1" fillId="0" borderId="118" xfId="0" applyFont="1" applyBorder="1"/>
    <xf numFmtId="44" fontId="1" fillId="0" borderId="118" xfId="0" applyNumberFormat="1" applyFont="1" applyBorder="1"/>
    <xf numFmtId="44" fontId="1" fillId="0" borderId="119" xfId="0" applyNumberFormat="1" applyFont="1" applyBorder="1"/>
    <xf numFmtId="49" fontId="41" fillId="0" borderId="118" xfId="0" applyNumberFormat="1" applyFont="1" applyFill="1" applyBorder="1" applyAlignment="1">
      <alignment horizontal="left"/>
    </xf>
    <xf numFmtId="175" fontId="41" fillId="0" borderId="118" xfId="0" applyNumberFormat="1" applyFont="1" applyBorder="1"/>
    <xf numFmtId="0" fontId="41" fillId="0" borderId="120" xfId="0" applyFont="1" applyBorder="1" applyAlignment="1">
      <alignment horizontal="left"/>
    </xf>
    <xf numFmtId="49" fontId="41" fillId="0" borderId="118" xfId="0" applyNumberFormat="1" applyFont="1" applyFill="1" applyBorder="1"/>
    <xf numFmtId="44" fontId="41" fillId="33" borderId="118" xfId="0" applyNumberFormat="1" applyFont="1" applyFill="1" applyBorder="1"/>
    <xf numFmtId="0" fontId="41" fillId="0" borderId="122" xfId="0" applyFont="1" applyBorder="1"/>
    <xf numFmtId="0" fontId="41" fillId="0" borderId="123" xfId="0" applyFont="1" applyBorder="1" applyAlignment="1">
      <alignment horizontal="center"/>
    </xf>
    <xf numFmtId="0" fontId="41" fillId="0" borderId="123" xfId="0" applyFont="1" applyFill="1" applyBorder="1"/>
    <xf numFmtId="0" fontId="41" fillId="0" borderId="123" xfId="0" applyFont="1" applyBorder="1"/>
    <xf numFmtId="0" fontId="41" fillId="0" borderId="124" xfId="0" applyFont="1" applyBorder="1"/>
    <xf numFmtId="49" fontId="43" fillId="0" borderId="81" xfId="0" applyNumberFormat="1" applyFont="1" applyBorder="1" applyAlignment="1"/>
    <xf numFmtId="49" fontId="43" fillId="0" borderId="82" xfId="0" applyNumberFormat="1" applyFont="1" applyBorder="1" applyAlignment="1">
      <alignment horizontal="center"/>
    </xf>
    <xf numFmtId="49" fontId="43" fillId="0" borderId="82" xfId="0" applyNumberFormat="1" applyFont="1" applyBorder="1" applyAlignment="1"/>
    <xf numFmtId="49" fontId="43" fillId="0" borderId="125" xfId="0" applyNumberFormat="1" applyFont="1" applyBorder="1" applyAlignment="1"/>
    <xf numFmtId="0" fontId="44" fillId="0" borderId="126" xfId="0" applyFont="1" applyBorder="1"/>
    <xf numFmtId="44" fontId="45" fillId="0" borderId="127" xfId="0" applyNumberFormat="1" applyFont="1" applyBorder="1"/>
    <xf numFmtId="44" fontId="44" fillId="0" borderId="118" xfId="0" applyNumberFormat="1" applyFont="1" applyBorder="1"/>
    <xf numFmtId="0" fontId="44" fillId="0" borderId="0" xfId="0" applyFont="1"/>
    <xf numFmtId="44" fontId="46" fillId="0" borderId="127" xfId="0" applyNumberFormat="1" applyFont="1" applyBorder="1"/>
    <xf numFmtId="0" fontId="29" fillId="0" borderId="0" xfId="0" applyFont="1" applyFill="1" applyBorder="1" applyAlignment="1">
      <alignment horizontal="left"/>
    </xf>
    <xf numFmtId="170" fontId="19" fillId="0" borderId="0" xfId="0" applyNumberFormat="1" applyFont="1" applyBorder="1"/>
    <xf numFmtId="0" fontId="29" fillId="0" borderId="0" xfId="0" applyFont="1" applyProtection="1">
      <protection locked="0"/>
    </xf>
    <xf numFmtId="176" fontId="19" fillId="0" borderId="0" xfId="0" applyNumberFormat="1" applyFont="1" applyBorder="1"/>
    <xf numFmtId="0" fontId="25" fillId="34" borderId="74" xfId="0" applyFont="1" applyFill="1" applyBorder="1" applyAlignment="1">
      <alignment horizontal="center" vertical="center"/>
    </xf>
    <xf numFmtId="0" fontId="25" fillId="34" borderId="78" xfId="0" applyFont="1" applyFill="1" applyBorder="1" applyAlignment="1">
      <alignment horizontal="center" vertical="center"/>
    </xf>
    <xf numFmtId="3" fontId="25" fillId="34" borderId="79" xfId="0" applyNumberFormat="1" applyFont="1" applyFill="1" applyBorder="1" applyAlignment="1">
      <alignment horizontal="center"/>
    </xf>
    <xf numFmtId="3" fontId="25" fillId="34" borderId="80" xfId="0" applyNumberFormat="1" applyFont="1" applyFill="1" applyBorder="1" applyAlignment="1">
      <alignment horizontal="center"/>
    </xf>
    <xf numFmtId="0" fontId="26" fillId="34" borderId="81" xfId="0" applyFont="1" applyFill="1" applyBorder="1" applyAlignment="1">
      <alignment horizontal="center"/>
    </xf>
    <xf numFmtId="0" fontId="26" fillId="34" borderId="82" xfId="0" applyFont="1" applyFill="1" applyBorder="1"/>
    <xf numFmtId="0" fontId="27" fillId="35" borderId="82" xfId="0" applyFont="1" applyFill="1" applyBorder="1" applyAlignment="1">
      <alignment horizontal="center"/>
    </xf>
    <xf numFmtId="0" fontId="27" fillId="34" borderId="82" xfId="0" applyFont="1" applyFill="1" applyBorder="1" applyAlignment="1">
      <alignment horizontal="center"/>
    </xf>
    <xf numFmtId="3" fontId="21" fillId="34" borderId="82" xfId="0" applyNumberFormat="1" applyFont="1" applyFill="1" applyBorder="1" applyAlignment="1">
      <alignment horizontal="center"/>
    </xf>
    <xf numFmtId="3" fontId="21" fillId="36" borderId="82" xfId="0" applyNumberFormat="1" applyFont="1" applyFill="1" applyBorder="1" applyAlignment="1">
      <alignment horizontal="center"/>
    </xf>
    <xf numFmtId="3" fontId="21" fillId="34" borderId="83" xfId="0" applyNumberFormat="1" applyFont="1" applyFill="1" applyBorder="1" applyAlignment="1">
      <alignment horizontal="center"/>
    </xf>
    <xf numFmtId="49" fontId="28" fillId="0" borderId="131" xfId="0" applyNumberFormat="1" applyFont="1" applyFill="1" applyBorder="1" applyAlignment="1" applyProtection="1">
      <alignment horizontal="center" vertical="top" wrapText="1"/>
      <protection locked="0"/>
    </xf>
    <xf numFmtId="0" fontId="28" fillId="0" borderId="132" xfId="0" applyFont="1" applyFill="1" applyBorder="1" applyAlignment="1" applyProtection="1">
      <alignment vertical="top" wrapText="1"/>
      <protection locked="0"/>
    </xf>
    <xf numFmtId="0" fontId="29" fillId="29" borderId="132" xfId="0" applyFont="1" applyFill="1" applyBorder="1" applyAlignment="1">
      <alignment horizontal="center" vertical="center"/>
    </xf>
    <xf numFmtId="0" fontId="29" fillId="0" borderId="132" xfId="0" applyFont="1" applyBorder="1" applyAlignment="1">
      <alignment horizontal="center" vertical="center"/>
    </xf>
    <xf numFmtId="170" fontId="29" fillId="0" borderId="132" xfId="0" applyNumberFormat="1" applyFont="1" applyFill="1" applyBorder="1" applyAlignment="1">
      <alignment horizontal="right" vertical="center"/>
    </xf>
    <xf numFmtId="170" fontId="29" fillId="0" borderId="133" xfId="0" applyNumberFormat="1" applyFont="1" applyFill="1" applyBorder="1" applyAlignment="1">
      <alignment horizontal="right" vertical="center"/>
    </xf>
    <xf numFmtId="49" fontId="29" fillId="0" borderId="131" xfId="0" applyNumberFormat="1" applyFont="1" applyFill="1" applyBorder="1" applyAlignment="1" applyProtection="1">
      <alignment horizontal="center" vertical="top" wrapText="1"/>
      <protection locked="0"/>
    </xf>
    <xf numFmtId="0" fontId="29" fillId="0" borderId="98" xfId="0" applyFont="1" applyFill="1" applyBorder="1" applyAlignment="1" applyProtection="1">
      <alignment vertical="top" wrapText="1"/>
      <protection locked="0"/>
    </xf>
    <xf numFmtId="0" fontId="29" fillId="0" borderId="132" xfId="0" applyFont="1" applyFill="1" applyBorder="1" applyAlignment="1">
      <alignment horizontal="center" vertical="center"/>
    </xf>
    <xf numFmtId="0" fontId="29" fillId="0" borderId="98" xfId="0" applyFont="1" applyFill="1" applyBorder="1" applyAlignment="1">
      <alignment horizontal="center" vertical="center"/>
    </xf>
    <xf numFmtId="170" fontId="29" fillId="0" borderId="98" xfId="0" applyNumberFormat="1" applyFont="1" applyFill="1" applyBorder="1" applyAlignment="1">
      <alignment horizontal="right" vertical="center"/>
    </xf>
    <xf numFmtId="170" fontId="29" fillId="0" borderId="99" xfId="0" applyNumberFormat="1" applyFont="1" applyFill="1" applyBorder="1" applyAlignment="1">
      <alignment horizontal="right" vertical="center"/>
    </xf>
    <xf numFmtId="0" fontId="29" fillId="0" borderId="132" xfId="0" applyFont="1" applyFill="1" applyBorder="1" applyAlignment="1" applyProtection="1">
      <alignment vertical="top" wrapText="1"/>
      <protection locked="0"/>
    </xf>
    <xf numFmtId="49" fontId="36" fillId="0" borderId="97" xfId="0" applyNumberFormat="1" applyFont="1" applyFill="1" applyBorder="1" applyAlignment="1">
      <alignment horizontal="center" vertical="center"/>
    </xf>
    <xf numFmtId="0" fontId="34" fillId="0" borderId="98" xfId="0" applyFont="1" applyFill="1" applyBorder="1" applyAlignment="1">
      <alignment vertical="center"/>
    </xf>
    <xf numFmtId="0" fontId="29" fillId="0" borderId="132" xfId="0" applyFont="1" applyFill="1" applyBorder="1" applyAlignment="1">
      <alignment horizontal="center"/>
    </xf>
    <xf numFmtId="0" fontId="29" fillId="0" borderId="98" xfId="0" applyFont="1" applyFill="1" applyBorder="1" applyAlignment="1">
      <alignment vertical="center"/>
    </xf>
    <xf numFmtId="49" fontId="36" fillId="0" borderId="100" xfId="0" applyNumberFormat="1" applyFont="1" applyFill="1" applyBorder="1" applyAlignment="1">
      <alignment horizontal="center" vertical="center"/>
    </xf>
    <xf numFmtId="0" fontId="29" fillId="0" borderId="79" xfId="0" applyFont="1" applyFill="1" applyBorder="1" applyAlignment="1">
      <alignment vertical="center"/>
    </xf>
    <xf numFmtId="0" fontId="29" fillId="0" borderId="79" xfId="0" applyFont="1" applyFill="1" applyBorder="1" applyAlignment="1">
      <alignment horizontal="center" vertical="center"/>
    </xf>
    <xf numFmtId="170" fontId="29" fillId="0" borderId="79" xfId="0" applyNumberFormat="1" applyFont="1" applyFill="1" applyBorder="1" applyAlignment="1">
      <alignment horizontal="right"/>
    </xf>
    <xf numFmtId="170" fontId="29" fillId="0" borderId="79" xfId="0" applyNumberFormat="1" applyFont="1" applyFill="1" applyBorder="1" applyAlignment="1">
      <alignment horizontal="right" vertical="center"/>
    </xf>
    <xf numFmtId="170" fontId="29" fillId="0" borderId="79" xfId="0" applyNumberFormat="1" applyFont="1" applyFill="1" applyBorder="1" applyAlignment="1">
      <alignment horizontal="center" vertical="center"/>
    </xf>
    <xf numFmtId="170" fontId="29" fillId="0" borderId="80" xfId="0" applyNumberFormat="1" applyFont="1" applyFill="1" applyBorder="1" applyAlignment="1">
      <alignment horizontal="center" vertical="center"/>
    </xf>
    <xf numFmtId="0" fontId="21" fillId="0" borderId="134" xfId="0" applyFont="1" applyFill="1" applyBorder="1" applyAlignment="1">
      <alignment horizontal="center"/>
    </xf>
    <xf numFmtId="0" fontId="26" fillId="0" borderId="135" xfId="0" applyFont="1" applyFill="1" applyBorder="1"/>
    <xf numFmtId="170" fontId="21" fillId="0" borderId="0" xfId="0" applyNumberFormat="1" applyFont="1" applyFill="1" applyBorder="1" applyAlignment="1">
      <alignment horizontal="right"/>
    </xf>
    <xf numFmtId="170" fontId="37" fillId="0" borderId="136" xfId="0" applyNumberFormat="1" applyFont="1" applyFill="1" applyBorder="1" applyAlignment="1">
      <alignment horizontal="right"/>
    </xf>
    <xf numFmtId="170" fontId="37" fillId="0" borderId="137" xfId="0" applyNumberFormat="1" applyFont="1" applyFill="1" applyBorder="1" applyAlignment="1">
      <alignment horizontal="right"/>
    </xf>
    <xf numFmtId="0" fontId="0" fillId="0" borderId="0" xfId="0" applyFill="1"/>
    <xf numFmtId="0" fontId="26" fillId="36" borderId="81" xfId="0" applyFont="1" applyFill="1" applyBorder="1" applyAlignment="1">
      <alignment horizontal="center"/>
    </xf>
    <xf numFmtId="0" fontId="26" fillId="36" borderId="82" xfId="0" applyFont="1" applyFill="1" applyBorder="1"/>
    <xf numFmtId="0" fontId="27" fillId="36" borderId="82" xfId="0" applyFont="1" applyFill="1" applyBorder="1" applyAlignment="1">
      <alignment horizontal="center"/>
    </xf>
    <xf numFmtId="3" fontId="21" fillId="36" borderId="83" xfId="0" applyNumberFormat="1" applyFont="1" applyFill="1" applyBorder="1" applyAlignment="1">
      <alignment horizontal="center"/>
    </xf>
    <xf numFmtId="0" fontId="29" fillId="0" borderId="132" xfId="0" applyFont="1" applyFill="1" applyBorder="1" applyAlignment="1">
      <alignment vertical="center"/>
    </xf>
    <xf numFmtId="170" fontId="29" fillId="0" borderId="138" xfId="0" applyNumberFormat="1" applyFont="1" applyFill="1" applyBorder="1" applyAlignment="1">
      <alignment horizontal="right" vertical="center"/>
    </xf>
    <xf numFmtId="170" fontId="29" fillId="0" borderId="139" xfId="0" applyNumberFormat="1" applyFont="1" applyFill="1" applyBorder="1" applyAlignment="1">
      <alignment horizontal="right" vertical="center"/>
    </xf>
    <xf numFmtId="0" fontId="26" fillId="0" borderId="0" xfId="0" applyFont="1" applyFill="1" applyBorder="1"/>
    <xf numFmtId="170" fontId="37" fillId="0" borderId="0" xfId="0" applyNumberFormat="1" applyFont="1" applyFill="1" applyBorder="1" applyAlignment="1">
      <alignment horizontal="right"/>
    </xf>
    <xf numFmtId="0" fontId="26" fillId="0" borderId="84" xfId="0" applyFont="1" applyFill="1" applyBorder="1" applyAlignment="1">
      <alignment horizontal="center"/>
    </xf>
    <xf numFmtId="0" fontId="26" fillId="0" borderId="85" xfId="0" applyFont="1" applyFill="1" applyBorder="1"/>
    <xf numFmtId="0" fontId="27" fillId="0" borderId="85" xfId="0" applyFont="1" applyFill="1" applyBorder="1" applyAlignment="1">
      <alignment horizontal="center"/>
    </xf>
    <xf numFmtId="3" fontId="21" fillId="0" borderId="85" xfId="0" applyNumberFormat="1" applyFont="1" applyFill="1" applyBorder="1" applyAlignment="1">
      <alignment horizontal="center"/>
    </xf>
    <xf numFmtId="3" fontId="21" fillId="0" borderId="86" xfId="0" applyNumberFormat="1" applyFont="1" applyFill="1" applyBorder="1" applyAlignment="1">
      <alignment horizontal="center"/>
    </xf>
    <xf numFmtId="49" fontId="29" fillId="0" borderId="140" xfId="0" applyNumberFormat="1" applyFont="1" applyBorder="1" applyAlignment="1">
      <alignment horizontal="center" vertical="center"/>
    </xf>
    <xf numFmtId="0" fontId="29" fillId="0" borderId="141" xfId="0" applyFont="1" applyBorder="1" applyAlignment="1">
      <alignment vertical="center"/>
    </xf>
    <xf numFmtId="0" fontId="29" fillId="29" borderId="141" xfId="0" applyFont="1" applyFill="1" applyBorder="1" applyAlignment="1">
      <alignment horizontal="center" vertical="center"/>
    </xf>
    <xf numFmtId="0" fontId="29" fillId="0" borderId="141" xfId="0" applyFont="1" applyBorder="1" applyAlignment="1">
      <alignment horizontal="center" vertical="center"/>
    </xf>
    <xf numFmtId="170" fontId="47" fillId="0" borderId="141" xfId="0" applyNumberFormat="1" applyFont="1" applyFill="1" applyBorder="1" applyAlignment="1">
      <alignment horizontal="right" vertical="center"/>
    </xf>
    <xf numFmtId="170" fontId="47" fillId="0" borderId="142" xfId="0" applyNumberFormat="1" applyFont="1" applyFill="1" applyBorder="1" applyAlignment="1">
      <alignment horizontal="right" vertical="center"/>
    </xf>
    <xf numFmtId="49" fontId="29" fillId="0" borderId="143" xfId="0" applyNumberFormat="1" applyFont="1" applyBorder="1" applyAlignment="1">
      <alignment horizontal="center" vertical="center"/>
    </xf>
    <xf numFmtId="170" fontId="47" fillId="0" borderId="98" xfId="0" applyNumberFormat="1" applyFont="1" applyFill="1" applyBorder="1" applyAlignment="1">
      <alignment horizontal="right" vertical="center"/>
    </xf>
    <xf numFmtId="170" fontId="47" fillId="0" borderId="99" xfId="0" applyNumberFormat="1" applyFont="1" applyFill="1" applyBorder="1" applyAlignment="1">
      <alignment horizontal="right" vertical="center"/>
    </xf>
    <xf numFmtId="49" fontId="29" fillId="0" borderId="100" xfId="0" applyNumberFormat="1" applyFont="1" applyBorder="1" applyAlignment="1">
      <alignment horizontal="center" vertical="center"/>
    </xf>
    <xf numFmtId="0" fontId="29" fillId="0" borderId="79" xfId="0" applyFont="1" applyBorder="1" applyAlignment="1">
      <alignment vertical="center"/>
    </xf>
    <xf numFmtId="0" fontId="29" fillId="29" borderId="79" xfId="0" applyFont="1" applyFill="1" applyBorder="1" applyAlignment="1">
      <alignment horizontal="center" vertical="center"/>
    </xf>
    <xf numFmtId="0" fontId="29" fillId="0" borderId="79" xfId="0" applyFont="1" applyBorder="1" applyAlignment="1">
      <alignment horizontal="center" vertical="center"/>
    </xf>
    <xf numFmtId="0" fontId="21" fillId="0" borderId="101" xfId="0" applyFont="1" applyFill="1" applyBorder="1" applyAlignment="1">
      <alignment horizontal="center"/>
    </xf>
    <xf numFmtId="0" fontId="26" fillId="0" borderId="144" xfId="0" applyFont="1" applyFill="1" applyBorder="1"/>
    <xf numFmtId="0" fontId="21" fillId="29" borderId="103" xfId="0" applyFont="1" applyFill="1" applyBorder="1" applyAlignment="1">
      <alignment horizontal="center"/>
    </xf>
    <xf numFmtId="0" fontId="21" fillId="0" borderId="93" xfId="0" applyFont="1" applyBorder="1" applyAlignment="1">
      <alignment horizontal="center"/>
    </xf>
    <xf numFmtId="170" fontId="21" fillId="0" borderId="104" xfId="0" applyNumberFormat="1" applyFont="1" applyFill="1" applyBorder="1" applyAlignment="1">
      <alignment horizontal="center"/>
    </xf>
    <xf numFmtId="170" fontId="21" fillId="0" borderId="93" xfId="0" applyNumberFormat="1" applyFont="1" applyFill="1" applyBorder="1" applyAlignment="1">
      <alignment horizontal="right"/>
    </xf>
    <xf numFmtId="0" fontId="21" fillId="34" borderId="81" xfId="0" applyFont="1" applyFill="1" applyBorder="1" applyAlignment="1">
      <alignment horizontal="center"/>
    </xf>
    <xf numFmtId="0" fontId="21" fillId="35" borderId="82" xfId="0" applyFont="1" applyFill="1" applyBorder="1" applyAlignment="1">
      <alignment horizontal="center"/>
    </xf>
    <xf numFmtId="0" fontId="21" fillId="34" borderId="82" xfId="0" applyFont="1" applyFill="1" applyBorder="1" applyAlignment="1">
      <alignment horizontal="center"/>
    </xf>
    <xf numFmtId="3" fontId="21" fillId="34" borderId="82" xfId="0" applyNumberFormat="1" applyFont="1" applyFill="1" applyBorder="1" applyAlignment="1">
      <alignment horizontal="right"/>
    </xf>
    <xf numFmtId="172" fontId="27" fillId="34" borderId="82" xfId="0" applyNumberFormat="1" applyFont="1" applyFill="1" applyBorder="1" applyAlignment="1">
      <alignment horizontal="right"/>
    </xf>
    <xf numFmtId="172" fontId="27" fillId="34" borderId="83" xfId="0" applyNumberFormat="1" applyFont="1" applyFill="1" applyBorder="1" applyAlignment="1">
      <alignment horizontal="right"/>
    </xf>
    <xf numFmtId="0" fontId="23" fillId="0" borderId="131" xfId="0" applyFont="1" applyFill="1" applyBorder="1" applyAlignment="1">
      <alignment horizontal="center" vertical="center"/>
    </xf>
    <xf numFmtId="0" fontId="23" fillId="0" borderId="132" xfId="0" applyFont="1" applyBorder="1" applyAlignment="1">
      <alignment vertical="center"/>
    </xf>
    <xf numFmtId="0" fontId="0" fillId="29" borderId="132" xfId="0" applyFont="1" applyFill="1" applyBorder="1" applyAlignment="1">
      <alignment horizontal="center"/>
    </xf>
    <xf numFmtId="0" fontId="0" fillId="0" borderId="132" xfId="0" applyFont="1" applyBorder="1" applyAlignment="1">
      <alignment horizontal="center"/>
    </xf>
    <xf numFmtId="3" fontId="0" fillId="0" borderId="132" xfId="0" applyNumberFormat="1" applyFont="1" applyFill="1" applyBorder="1"/>
    <xf numFmtId="170" fontId="0" fillId="0" borderId="132" xfId="0" applyNumberFormat="1" applyFont="1" applyFill="1" applyBorder="1" applyAlignment="1">
      <alignment horizontal="center"/>
    </xf>
    <xf numFmtId="170" fontId="0" fillId="0" borderId="132" xfId="0" applyNumberFormat="1" applyFont="1" applyFill="1" applyBorder="1"/>
    <xf numFmtId="170" fontId="0" fillId="0" borderId="133" xfId="0" applyNumberFormat="1" applyFont="1" applyBorder="1" applyAlignment="1">
      <alignment horizontal="center"/>
    </xf>
    <xf numFmtId="0" fontId="0" fillId="29" borderId="145" xfId="0" applyFont="1" applyFill="1" applyBorder="1" applyAlignment="1">
      <alignment horizontal="center"/>
    </xf>
    <xf numFmtId="0" fontId="0" fillId="0" borderId="145" xfId="0" applyFont="1" applyBorder="1" applyAlignment="1">
      <alignment horizontal="center"/>
    </xf>
    <xf numFmtId="3" fontId="0" fillId="0" borderId="145" xfId="0" applyNumberFormat="1" applyFont="1" applyFill="1" applyBorder="1"/>
    <xf numFmtId="170" fontId="0" fillId="0" borderId="145" xfId="0" applyNumberFormat="1" applyFont="1" applyFill="1" applyBorder="1" applyAlignment="1">
      <alignment horizontal="center"/>
    </xf>
    <xf numFmtId="170" fontId="0" fillId="0" borderId="145" xfId="0" applyNumberFormat="1" applyFont="1" applyFill="1" applyBorder="1"/>
    <xf numFmtId="170" fontId="0" fillId="0" borderId="146" xfId="0" applyNumberFormat="1" applyFont="1" applyBorder="1" applyAlignment="1">
      <alignment horizontal="center"/>
    </xf>
    <xf numFmtId="0" fontId="23" fillId="0" borderId="147" xfId="0" applyFont="1" applyFill="1" applyBorder="1" applyAlignment="1">
      <alignment horizontal="center" vertical="center"/>
    </xf>
    <xf numFmtId="0" fontId="23" fillId="0" borderId="148" xfId="0" applyFont="1" applyBorder="1" applyAlignment="1">
      <alignment vertical="center"/>
    </xf>
    <xf numFmtId="0" fontId="0" fillId="29" borderId="148" xfId="0" applyFont="1" applyFill="1" applyBorder="1" applyAlignment="1">
      <alignment horizontal="center"/>
    </xf>
    <xf numFmtId="0" fontId="0" fillId="0" borderId="148" xfId="0" applyFont="1" applyBorder="1" applyAlignment="1">
      <alignment horizontal="center"/>
    </xf>
    <xf numFmtId="3" fontId="0" fillId="0" borderId="148" xfId="0" applyNumberFormat="1" applyFont="1" applyFill="1" applyBorder="1"/>
    <xf numFmtId="170" fontId="0" fillId="0" borderId="148" xfId="0" applyNumberFormat="1" applyFont="1" applyFill="1" applyBorder="1" applyAlignment="1">
      <alignment horizontal="center"/>
    </xf>
    <xf numFmtId="170" fontId="0" fillId="0" borderId="148" xfId="0" applyNumberFormat="1" applyFont="1" applyFill="1" applyBorder="1"/>
    <xf numFmtId="170" fontId="0" fillId="0" borderId="149" xfId="0" applyNumberFormat="1" applyFont="1" applyBorder="1" applyAlignment="1">
      <alignment horizontal="center"/>
    </xf>
    <xf numFmtId="0" fontId="23" fillId="0" borderId="79" xfId="0" applyFont="1" applyBorder="1" applyAlignment="1">
      <alignment vertical="center"/>
    </xf>
    <xf numFmtId="0" fontId="0" fillId="29" borderId="79" xfId="0" applyFont="1" applyFill="1" applyBorder="1" applyAlignment="1">
      <alignment horizontal="center"/>
    </xf>
    <xf numFmtId="0" fontId="0" fillId="0" borderId="79" xfId="0" applyFont="1" applyBorder="1" applyAlignment="1">
      <alignment horizontal="center"/>
    </xf>
    <xf numFmtId="170" fontId="0" fillId="0" borderId="79" xfId="0" applyNumberFormat="1" applyFont="1" applyFill="1" applyBorder="1" applyAlignment="1">
      <alignment horizontal="center"/>
    </xf>
    <xf numFmtId="170" fontId="0" fillId="0" borderId="79" xfId="0" applyNumberFormat="1" applyFont="1" applyFill="1" applyBorder="1"/>
    <xf numFmtId="170" fontId="0" fillId="0" borderId="80" xfId="0" applyNumberFormat="1" applyFont="1" applyBorder="1" applyAlignment="1">
      <alignment horizontal="center"/>
    </xf>
    <xf numFmtId="0" fontId="38" fillId="0" borderId="150" xfId="0" applyFont="1" applyBorder="1"/>
    <xf numFmtId="170" fontId="39" fillId="0" borderId="151" xfId="0" applyNumberFormat="1" applyFont="1" applyFill="1" applyBorder="1" applyAlignment="1">
      <alignment horizontal="center"/>
    </xf>
    <xf numFmtId="170" fontId="39" fillId="0" borderId="152" xfId="0" applyNumberFormat="1" applyFont="1" applyFill="1" applyBorder="1" applyAlignment="1">
      <alignment horizontal="center"/>
    </xf>
    <xf numFmtId="49" fontId="21" fillId="0" borderId="134" xfId="0" applyNumberFormat="1" applyFont="1" applyFill="1" applyBorder="1" applyAlignment="1">
      <alignment horizontal="center"/>
    </xf>
    <xf numFmtId="0" fontId="38" fillId="0" borderId="102" xfId="0" applyFont="1" applyBorder="1"/>
    <xf numFmtId="0" fontId="21" fillId="29" borderId="143" xfId="0" applyFont="1" applyFill="1" applyBorder="1" applyAlignment="1">
      <alignment horizontal="center"/>
    </xf>
    <xf numFmtId="3" fontId="21" fillId="0" borderId="153" xfId="0" applyNumberFormat="1" applyFont="1" applyFill="1" applyBorder="1" applyAlignment="1">
      <alignment horizontal="center"/>
    </xf>
    <xf numFmtId="0" fontId="40" fillId="0" borderId="0" xfId="0" applyFont="1" applyBorder="1" applyAlignment="1">
      <alignment horizontal="left"/>
    </xf>
    <xf numFmtId="0" fontId="23" fillId="0" borderId="148" xfId="0" applyFont="1" applyFill="1" applyBorder="1" applyAlignment="1">
      <alignment vertical="center"/>
    </xf>
    <xf numFmtId="0" fontId="0" fillId="0" borderId="148" xfId="0" applyFont="1" applyFill="1" applyBorder="1" applyAlignment="1">
      <alignment horizontal="center"/>
    </xf>
    <xf numFmtId="49" fontId="21" fillId="0" borderId="81" xfId="0" applyNumberFormat="1" applyFont="1" applyFill="1" applyBorder="1" applyAlignment="1">
      <alignment horizontal="center"/>
    </xf>
    <xf numFmtId="0" fontId="38" fillId="0" borderId="82" xfId="0" applyFont="1" applyFill="1" applyBorder="1"/>
    <xf numFmtId="0" fontId="21" fillId="0" borderId="154" xfId="0" applyFont="1" applyFill="1" applyBorder="1" applyAlignment="1">
      <alignment horizontal="center"/>
    </xf>
    <xf numFmtId="0" fontId="21" fillId="0" borderId="82" xfId="0" applyFont="1" applyFill="1" applyBorder="1" applyAlignment="1">
      <alignment horizontal="center"/>
    </xf>
    <xf numFmtId="3" fontId="21" fillId="0" borderId="155" xfId="0" applyNumberFormat="1" applyFont="1" applyFill="1" applyBorder="1" applyAlignment="1">
      <alignment horizontal="center"/>
    </xf>
    <xf numFmtId="170" fontId="39" fillId="0" borderId="156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25" fillId="30" borderId="75" xfId="0" applyFont="1" applyFill="1" applyBorder="1" applyAlignment="1">
      <alignment horizontal="center" vertical="center"/>
    </xf>
    <xf numFmtId="0" fontId="25" fillId="31" borderId="75" xfId="0" applyFont="1" applyFill="1" applyBorder="1" applyAlignment="1">
      <alignment horizontal="center" vertical="center"/>
    </xf>
    <xf numFmtId="3" fontId="25" fillId="30" borderId="76" xfId="0" applyNumberFormat="1" applyFont="1" applyFill="1" applyBorder="1" applyAlignment="1">
      <alignment horizontal="center"/>
    </xf>
    <xf numFmtId="3" fontId="25" fillId="30" borderId="77" xfId="0" applyNumberFormat="1" applyFont="1" applyFill="1" applyBorder="1" applyAlignment="1">
      <alignment horizontal="center"/>
    </xf>
    <xf numFmtId="0" fontId="44" fillId="0" borderId="81" xfId="0" applyFont="1" applyBorder="1" applyAlignment="1">
      <alignment horizontal="left"/>
    </xf>
    <xf numFmtId="0" fontId="44" fillId="0" borderId="125" xfId="0" applyFont="1" applyBorder="1" applyAlignment="1">
      <alignment horizontal="left"/>
    </xf>
    <xf numFmtId="49" fontId="41" fillId="32" borderId="106" xfId="0" applyNumberFormat="1" applyFont="1" applyFill="1" applyBorder="1" applyAlignment="1" applyProtection="1">
      <alignment horizontal="center" vertical="center"/>
    </xf>
    <xf numFmtId="49" fontId="41" fillId="32" borderId="111" xfId="0" applyNumberFormat="1" applyFont="1" applyFill="1" applyBorder="1" applyAlignment="1" applyProtection="1">
      <alignment horizontal="center" vertical="center"/>
    </xf>
    <xf numFmtId="49" fontId="41" fillId="32" borderId="107" xfId="0" applyNumberFormat="1" applyFont="1" applyFill="1" applyBorder="1" applyAlignment="1" applyProtection="1">
      <alignment horizontal="center" vertical="center"/>
    </xf>
    <xf numFmtId="49" fontId="41" fillId="32" borderId="112" xfId="0" applyNumberFormat="1" applyFont="1" applyFill="1" applyBorder="1" applyAlignment="1" applyProtection="1">
      <alignment horizontal="center" vertical="center"/>
    </xf>
    <xf numFmtId="0" fontId="41" fillId="32" borderId="107" xfId="0" applyFont="1" applyFill="1" applyBorder="1" applyAlignment="1" applyProtection="1">
      <alignment horizontal="center" vertical="center"/>
    </xf>
    <xf numFmtId="0" fontId="41" fillId="32" borderId="112" xfId="0" applyFont="1" applyFill="1" applyBorder="1" applyAlignment="1" applyProtection="1">
      <alignment horizontal="center" vertical="center"/>
    </xf>
    <xf numFmtId="0" fontId="41" fillId="32" borderId="109" xfId="0" applyFont="1" applyFill="1" applyBorder="1" applyAlignment="1">
      <alignment horizontal="center"/>
    </xf>
    <xf numFmtId="0" fontId="44" fillId="0" borderId="120" xfId="0" applyFont="1" applyBorder="1" applyAlignment="1">
      <alignment horizontal="left"/>
    </xf>
    <xf numFmtId="0" fontId="44" fillId="0" borderId="128" xfId="0" applyFont="1" applyBorder="1" applyAlignment="1">
      <alignment horizontal="left"/>
    </xf>
    <xf numFmtId="177" fontId="48" fillId="0" borderId="101" xfId="0" applyNumberFormat="1" applyFont="1" applyFill="1" applyBorder="1" applyAlignment="1">
      <alignment horizontal="center"/>
    </xf>
    <xf numFmtId="177" fontId="48" fillId="0" borderId="150" xfId="0" applyNumberFormat="1" applyFont="1" applyFill="1" applyBorder="1" applyAlignment="1">
      <alignment horizontal="center"/>
    </xf>
    <xf numFmtId="177" fontId="48" fillId="0" borderId="144" xfId="0" applyNumberFormat="1" applyFont="1" applyFill="1" applyBorder="1" applyAlignment="1">
      <alignment horizontal="center"/>
    </xf>
    <xf numFmtId="0" fontId="25" fillId="34" borderId="75" xfId="0" applyFont="1" applyFill="1" applyBorder="1" applyAlignment="1">
      <alignment horizontal="center" vertical="center"/>
    </xf>
    <xf numFmtId="0" fontId="25" fillId="35" borderId="75" xfId="0" applyFont="1" applyFill="1" applyBorder="1" applyAlignment="1">
      <alignment horizontal="center" vertical="center"/>
    </xf>
    <xf numFmtId="3" fontId="25" fillId="34" borderId="129" xfId="0" applyNumberFormat="1" applyFont="1" applyFill="1" applyBorder="1" applyAlignment="1">
      <alignment horizontal="center"/>
    </xf>
    <xf numFmtId="3" fontId="25" fillId="34" borderId="130" xfId="0" applyNumberFormat="1" applyFont="1" applyFill="1" applyBorder="1" applyAlignment="1">
      <alignment horizontal="center"/>
    </xf>
    <xf numFmtId="14" fontId="1" fillId="0" borderId="26" xfId="28" applyNumberFormat="1" applyFont="1" applyBorder="1" applyAlignment="1">
      <alignment horizontal="left" vertical="center"/>
    </xf>
  </cellXfs>
  <cellStyles count="53">
    <cellStyle name="1 000 Sk" xfId="1" xr:uid="{00000000-0005-0000-0000-000000000000}"/>
    <cellStyle name="1 000,-  Sk" xfId="2" xr:uid="{00000000-0005-0000-0000-000001000000}"/>
    <cellStyle name="1 000,- Kč" xfId="3" xr:uid="{00000000-0005-0000-0000-000002000000}"/>
    <cellStyle name="1 000,- Sk" xfId="4" xr:uid="{00000000-0005-0000-0000-000003000000}"/>
    <cellStyle name="1000 Sk_fakturuj99" xfId="5" xr:uid="{00000000-0005-0000-0000-000004000000}"/>
    <cellStyle name="20 % – Zvýraznění1" xfId="6" xr:uid="{00000000-0005-0000-0000-000005000000}"/>
    <cellStyle name="20 % – Zvýraznění2" xfId="7" xr:uid="{00000000-0005-0000-0000-000006000000}"/>
    <cellStyle name="20 % – Zvýraznění3" xfId="8" xr:uid="{00000000-0005-0000-0000-000007000000}"/>
    <cellStyle name="20 % – Zvýraznění4" xfId="9" xr:uid="{00000000-0005-0000-0000-000008000000}"/>
    <cellStyle name="20 % – Zvýraznění5" xfId="10" xr:uid="{00000000-0005-0000-0000-000009000000}"/>
    <cellStyle name="20 % – Zvýraznění6" xfId="11" xr:uid="{00000000-0005-0000-0000-00000A000000}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 xr:uid="{00000000-0005-0000-0000-000011000000}"/>
    <cellStyle name="40 % – Zvýraznění2" xfId="13" xr:uid="{00000000-0005-0000-0000-000012000000}"/>
    <cellStyle name="40 % – Zvýraznění3" xfId="14" xr:uid="{00000000-0005-0000-0000-000013000000}"/>
    <cellStyle name="40 % – Zvýraznění4" xfId="15" xr:uid="{00000000-0005-0000-0000-000014000000}"/>
    <cellStyle name="40 % – Zvýraznění5" xfId="16" xr:uid="{00000000-0005-0000-0000-000015000000}"/>
    <cellStyle name="40 % – Zvýraznění6" xfId="17" xr:uid="{00000000-0005-0000-0000-000016000000}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 xr:uid="{00000000-0005-0000-0000-00001D000000}"/>
    <cellStyle name="60 % – Zvýraznění2" xfId="19" xr:uid="{00000000-0005-0000-0000-00001E000000}"/>
    <cellStyle name="60 % – Zvýraznění3" xfId="20" xr:uid="{00000000-0005-0000-0000-00001F000000}"/>
    <cellStyle name="60 % – Zvýraznění4" xfId="21" xr:uid="{00000000-0005-0000-0000-000020000000}"/>
    <cellStyle name="60 % – Zvýraznění5" xfId="22" xr:uid="{00000000-0005-0000-0000-000021000000}"/>
    <cellStyle name="60 % – Zvýraznění6" xfId="23" xr:uid="{00000000-0005-0000-0000-000022000000}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 xr:uid="{00000000-0005-0000-0000-000029000000}"/>
    <cellStyle name="data" xfId="25" xr:uid="{00000000-0005-0000-0000-00002A000000}"/>
    <cellStyle name="Název" xfId="26" xr:uid="{00000000-0005-0000-0000-00002B000000}"/>
    <cellStyle name="Názov" xfId="32" builtinId="15" hidden="1"/>
    <cellStyle name="Normálna" xfId="0" builtinId="0"/>
    <cellStyle name="normálne_KLs" xfId="27" xr:uid="{00000000-0005-0000-0000-00002D000000}"/>
    <cellStyle name="normálne_KLv" xfId="28" xr:uid="{00000000-0005-0000-0000-00002E000000}"/>
    <cellStyle name="Spolu" xfId="34" builtinId="25" hidden="1"/>
    <cellStyle name="TEXT" xfId="29" xr:uid="{00000000-0005-0000-0000-000030000000}"/>
    <cellStyle name="Text upozornění" xfId="30" xr:uid="{00000000-0005-0000-0000-000031000000}"/>
    <cellStyle name="Text upozornenia" xfId="33" builtinId="11" hidden="1"/>
    <cellStyle name="TEXT1" xfId="31" xr:uid="{00000000-0005-0000-0000-00003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4" name="Line 1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topLeftCell="A25" workbookViewId="0">
      <selection activeCell="J6" sqref="J6"/>
    </sheetView>
  </sheetViews>
  <sheetFormatPr defaultRowHeight="12.75"/>
  <cols>
    <col min="1" max="1" width="0.7109375" style="80" customWidth="1"/>
    <col min="2" max="2" width="3.7109375" style="80" customWidth="1"/>
    <col min="3" max="3" width="6.85546875" style="80" customWidth="1"/>
    <col min="4" max="6" width="14" style="80" customWidth="1"/>
    <col min="7" max="7" width="3.85546875" style="80" customWidth="1"/>
    <col min="8" max="8" width="17.7109375" style="80" customWidth="1"/>
    <col min="9" max="9" width="8.7109375" style="80" customWidth="1"/>
    <col min="10" max="10" width="14" style="80" customWidth="1"/>
    <col min="11" max="11" width="2.28515625" style="80" customWidth="1"/>
    <col min="12" max="12" width="6.85546875" style="80" customWidth="1"/>
    <col min="13" max="23" width="9.140625" style="80"/>
    <col min="24" max="25" width="5.7109375" style="80" customWidth="1"/>
    <col min="26" max="26" width="6.5703125" style="80" customWidth="1"/>
    <col min="27" max="27" width="21.42578125" style="80" customWidth="1"/>
    <col min="28" max="28" width="4.28515625" style="80" customWidth="1"/>
    <col min="29" max="29" width="8.28515625" style="80" customWidth="1"/>
    <col min="30" max="30" width="8.7109375" style="80" customWidth="1"/>
    <col min="31" max="16384" width="9.140625" style="80"/>
  </cols>
  <sheetData>
    <row r="1" spans="2:30" ht="28.5" customHeight="1" thickBot="1">
      <c r="B1" s="81"/>
      <c r="C1" s="81"/>
      <c r="D1" s="81"/>
      <c r="F1" s="106" t="str">
        <f>CONCATENATE(AA2," ",AB2," ",AC2," ",AD2)</f>
        <v xml:space="preserve">Krycí list rozpočtu v EUR  </v>
      </c>
      <c r="G1" s="81"/>
      <c r="H1" s="81"/>
      <c r="I1" s="81"/>
      <c r="J1" s="81"/>
      <c r="Z1" s="103" t="s">
        <v>4</v>
      </c>
      <c r="AA1" s="103" t="s">
        <v>5</v>
      </c>
      <c r="AB1" s="103" t="s">
        <v>6</v>
      </c>
      <c r="AC1" s="103" t="s">
        <v>7</v>
      </c>
      <c r="AD1" s="103" t="s">
        <v>8</v>
      </c>
    </row>
    <row r="2" spans="2:30" ht="18" customHeight="1" thickTop="1">
      <c r="B2" s="22"/>
      <c r="C2" s="23" t="s">
        <v>103</v>
      </c>
      <c r="D2" s="23"/>
      <c r="E2" s="23"/>
      <c r="F2" s="23"/>
      <c r="G2" s="24" t="s">
        <v>9</v>
      </c>
      <c r="H2" s="23" t="s">
        <v>105</v>
      </c>
      <c r="I2" s="23"/>
      <c r="J2" s="25"/>
      <c r="Z2" s="103" t="s">
        <v>10</v>
      </c>
      <c r="AA2" s="104" t="s">
        <v>11</v>
      </c>
      <c r="AB2" s="104" t="s">
        <v>12</v>
      </c>
      <c r="AC2" s="104"/>
      <c r="AD2" s="105"/>
    </row>
    <row r="3" spans="2:30" ht="18" customHeight="1">
      <c r="B3" s="26"/>
      <c r="C3" s="27" t="s">
        <v>104</v>
      </c>
      <c r="D3" s="27"/>
      <c r="E3" s="27"/>
      <c r="F3" s="27"/>
      <c r="G3" s="28" t="s">
        <v>106</v>
      </c>
      <c r="H3" s="27"/>
      <c r="I3" s="27"/>
      <c r="J3" s="29"/>
      <c r="Z3" s="103" t="s">
        <v>13</v>
      </c>
      <c r="AA3" s="104" t="s">
        <v>14</v>
      </c>
      <c r="AB3" s="104" t="s">
        <v>12</v>
      </c>
      <c r="AC3" s="104" t="s">
        <v>15</v>
      </c>
      <c r="AD3" s="105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3" t="s">
        <v>17</v>
      </c>
      <c r="AA4" s="104" t="s">
        <v>18</v>
      </c>
      <c r="AB4" s="104" t="s">
        <v>12</v>
      </c>
      <c r="AC4" s="104"/>
      <c r="AD4" s="105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438">
        <v>43297</v>
      </c>
      <c r="Z5" s="103" t="s">
        <v>23</v>
      </c>
      <c r="AA5" s="104" t="s">
        <v>14</v>
      </c>
      <c r="AB5" s="104" t="s">
        <v>12</v>
      </c>
      <c r="AC5" s="104" t="s">
        <v>15</v>
      </c>
      <c r="AD5" s="105" t="s">
        <v>16</v>
      </c>
    </row>
    <row r="6" spans="2:30" ht="18" customHeight="1" thickTop="1">
      <c r="B6" s="22"/>
      <c r="C6" s="23" t="s">
        <v>1</v>
      </c>
      <c r="D6" s="23" t="s">
        <v>107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7"/>
      <c r="C7" s="38"/>
      <c r="D7" s="39" t="s">
        <v>108</v>
      </c>
      <c r="E7" s="39"/>
      <c r="F7" s="39"/>
      <c r="G7" s="39" t="s">
        <v>25</v>
      </c>
      <c r="H7" s="39"/>
      <c r="I7" s="39"/>
      <c r="J7" s="40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108</v>
      </c>
      <c r="E9" s="31"/>
      <c r="F9" s="31"/>
      <c r="G9" s="39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 t="s">
        <v>109</v>
      </c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1"/>
      <c r="C11" s="42"/>
      <c r="D11" s="42" t="s">
        <v>108</v>
      </c>
      <c r="E11" s="42"/>
      <c r="F11" s="42"/>
      <c r="G11" s="42" t="s">
        <v>25</v>
      </c>
      <c r="H11" s="42"/>
      <c r="I11" s="42"/>
      <c r="J11" s="43"/>
    </row>
    <row r="12" spans="2:30" ht="18" customHeight="1" thickTop="1">
      <c r="B12" s="92">
        <v>1</v>
      </c>
      <c r="C12" s="23" t="s">
        <v>110</v>
      </c>
      <c r="D12" s="23"/>
      <c r="E12" s="23"/>
      <c r="F12" s="109">
        <f>IF(B12&lt;&gt;0,ROUND($J$31/B12,0),0)</f>
        <v>0</v>
      </c>
      <c r="G12" s="24">
        <v>1</v>
      </c>
      <c r="H12" s="23" t="s">
        <v>113</v>
      </c>
      <c r="I12" s="23"/>
      <c r="J12" s="112">
        <f>IF(G12&lt;&gt;0,ROUND($J$31/G12,0),0)</f>
        <v>0</v>
      </c>
    </row>
    <row r="13" spans="2:30" ht="18" customHeight="1">
      <c r="B13" s="93">
        <v>1</v>
      </c>
      <c r="C13" s="39" t="s">
        <v>111</v>
      </c>
      <c r="D13" s="39"/>
      <c r="E13" s="39"/>
      <c r="F13" s="110">
        <f>IF(B13&lt;&gt;0,ROUND($J$31/B13,0),0)</f>
        <v>0</v>
      </c>
      <c r="G13" s="38"/>
      <c r="H13" s="39"/>
      <c r="I13" s="39"/>
      <c r="J13" s="113">
        <f>IF(G13&lt;&gt;0,ROUND($J$31/G13,0),0)</f>
        <v>0</v>
      </c>
    </row>
    <row r="14" spans="2:30" ht="18" customHeight="1" thickBot="1">
      <c r="B14" s="94">
        <v>1</v>
      </c>
      <c r="C14" s="42" t="s">
        <v>112</v>
      </c>
      <c r="D14" s="42"/>
      <c r="E14" s="42"/>
      <c r="F14" s="111">
        <f>IF(B14&lt;&gt;0,ROUND($J$31/B14,0),0)</f>
        <v>0</v>
      </c>
      <c r="G14" s="95"/>
      <c r="H14" s="42"/>
      <c r="I14" s="42"/>
      <c r="J14" s="114">
        <f>IF(G14&lt;&gt;0,ROUND($J$31/G14,0),0)</f>
        <v>0</v>
      </c>
    </row>
    <row r="15" spans="2:30" ht="18" customHeight="1" thickTop="1">
      <c r="B15" s="83" t="s">
        <v>27</v>
      </c>
      <c r="C15" s="45" t="s">
        <v>28</v>
      </c>
      <c r="D15" s="46" t="s">
        <v>29</v>
      </c>
      <c r="E15" s="46" t="s">
        <v>30</v>
      </c>
      <c r="F15" s="47" t="s">
        <v>31</v>
      </c>
      <c r="G15" s="83" t="s">
        <v>32</v>
      </c>
      <c r="H15" s="48" t="s">
        <v>33</v>
      </c>
      <c r="I15" s="49"/>
      <c r="J15" s="50"/>
    </row>
    <row r="16" spans="2:30" ht="18" customHeight="1">
      <c r="B16" s="51">
        <v>1</v>
      </c>
      <c r="C16" s="52" t="s">
        <v>34</v>
      </c>
      <c r="D16" s="125">
        <f>Prehlad!H48</f>
        <v>0</v>
      </c>
      <c r="E16" s="125">
        <f>Prehlad!I48</f>
        <v>0</v>
      </c>
      <c r="F16" s="126">
        <f>D16+E16</f>
        <v>0</v>
      </c>
      <c r="G16" s="51">
        <v>6</v>
      </c>
      <c r="H16" s="53" t="s">
        <v>114</v>
      </c>
      <c r="I16" s="88"/>
      <c r="J16" s="126">
        <v>0</v>
      </c>
    </row>
    <row r="17" spans="2:10" ht="18" customHeight="1">
      <c r="B17" s="54">
        <v>2</v>
      </c>
      <c r="C17" s="55" t="s">
        <v>35</v>
      </c>
      <c r="D17" s="127">
        <f>Prehlad!H101</f>
        <v>0</v>
      </c>
      <c r="E17" s="127">
        <f>Prehlad!I101</f>
        <v>0</v>
      </c>
      <c r="F17" s="126">
        <f>D17+E17</f>
        <v>0</v>
      </c>
      <c r="G17" s="54">
        <v>7</v>
      </c>
      <c r="H17" s="56" t="s">
        <v>115</v>
      </c>
      <c r="I17" s="27"/>
      <c r="J17" s="128">
        <v>0</v>
      </c>
    </row>
    <row r="18" spans="2:10" ht="18" customHeight="1">
      <c r="B18" s="54">
        <v>3</v>
      </c>
      <c r="C18" s="55" t="s">
        <v>36</v>
      </c>
      <c r="D18" s="127">
        <f>Prehlad!H112</f>
        <v>0</v>
      </c>
      <c r="E18" s="127">
        <f>Prehlad!I112</f>
        <v>0</v>
      </c>
      <c r="F18" s="126">
        <f>D18+E18</f>
        <v>0</v>
      </c>
      <c r="G18" s="54">
        <v>8</v>
      </c>
      <c r="H18" s="56" t="s">
        <v>116</v>
      </c>
      <c r="I18" s="27"/>
      <c r="J18" s="128">
        <v>0</v>
      </c>
    </row>
    <row r="19" spans="2:10" ht="18" customHeight="1" thickBot="1">
      <c r="B19" s="54">
        <v>4</v>
      </c>
      <c r="C19" s="55" t="s">
        <v>37</v>
      </c>
      <c r="D19" s="127"/>
      <c r="E19" s="127"/>
      <c r="F19" s="129">
        <f>D19+E19</f>
        <v>0</v>
      </c>
      <c r="G19" s="54">
        <v>9</v>
      </c>
      <c r="H19" s="56" t="s">
        <v>2</v>
      </c>
      <c r="I19" s="27"/>
      <c r="J19" s="128">
        <v>0</v>
      </c>
    </row>
    <row r="20" spans="2:10" ht="18" customHeight="1" thickBot="1">
      <c r="B20" s="57">
        <v>5</v>
      </c>
      <c r="C20" s="58" t="s">
        <v>38</v>
      </c>
      <c r="D20" s="130">
        <f>SUM(D16:D19)</f>
        <v>0</v>
      </c>
      <c r="E20" s="131">
        <f>SUM(E16:E19)</f>
        <v>0</v>
      </c>
      <c r="F20" s="132">
        <f>SUM(F16:F19)</f>
        <v>0</v>
      </c>
      <c r="G20" s="59">
        <v>10</v>
      </c>
      <c r="I20" s="87" t="s">
        <v>39</v>
      </c>
      <c r="J20" s="132">
        <f>SUM(J16:J19)</f>
        <v>0</v>
      </c>
    </row>
    <row r="21" spans="2:10" ht="18" customHeight="1" thickTop="1">
      <c r="B21" s="83" t="s">
        <v>40</v>
      </c>
      <c r="C21" s="82"/>
      <c r="D21" s="49" t="s">
        <v>41</v>
      </c>
      <c r="E21" s="49"/>
      <c r="F21" s="50"/>
      <c r="G21" s="83" t="s">
        <v>42</v>
      </c>
      <c r="H21" s="48" t="s">
        <v>43</v>
      </c>
      <c r="I21" s="49"/>
      <c r="J21" s="50"/>
    </row>
    <row r="22" spans="2:10" ht="18" customHeight="1">
      <c r="B22" s="51">
        <v>11</v>
      </c>
      <c r="C22" s="53" t="s">
        <v>117</v>
      </c>
      <c r="D22" s="89" t="s">
        <v>2</v>
      </c>
      <c r="E22" s="91"/>
      <c r="F22" s="126">
        <f>F20*E22</f>
        <v>0</v>
      </c>
      <c r="G22" s="54">
        <v>16</v>
      </c>
      <c r="H22" s="56" t="s">
        <v>44</v>
      </c>
      <c r="I22" s="60"/>
      <c r="J22" s="128">
        <f>Prehlad!J119</f>
        <v>0</v>
      </c>
    </row>
    <row r="23" spans="2:10" ht="18" customHeight="1">
      <c r="B23" s="54">
        <v>12</v>
      </c>
      <c r="C23" s="56" t="s">
        <v>118</v>
      </c>
      <c r="D23" s="90"/>
      <c r="E23" s="61">
        <v>0</v>
      </c>
      <c r="F23" s="128">
        <v>0</v>
      </c>
      <c r="G23" s="54">
        <v>17</v>
      </c>
      <c r="H23" s="56" t="s">
        <v>120</v>
      </c>
      <c r="I23" s="60"/>
      <c r="J23" s="128">
        <v>0</v>
      </c>
    </row>
    <row r="24" spans="2:10" ht="18" customHeight="1">
      <c r="B24" s="54">
        <v>13</v>
      </c>
      <c r="C24" s="56" t="s">
        <v>119</v>
      </c>
      <c r="D24" s="90"/>
      <c r="E24" s="61">
        <v>0</v>
      </c>
      <c r="F24" s="128">
        <v>0</v>
      </c>
      <c r="G24" s="54">
        <v>18</v>
      </c>
      <c r="H24" s="56" t="s">
        <v>121</v>
      </c>
      <c r="I24" s="60"/>
      <c r="J24" s="128">
        <v>0</v>
      </c>
    </row>
    <row r="25" spans="2:10" ht="18" customHeight="1" thickBot="1">
      <c r="B25" s="54">
        <v>14</v>
      </c>
      <c r="C25" s="56" t="s">
        <v>2</v>
      </c>
      <c r="D25" s="90"/>
      <c r="E25" s="61">
        <v>0</v>
      </c>
      <c r="F25" s="128">
        <v>0</v>
      </c>
      <c r="G25" s="54">
        <v>19</v>
      </c>
      <c r="H25" s="56" t="s">
        <v>2</v>
      </c>
      <c r="I25" s="60"/>
      <c r="J25" s="128">
        <v>0</v>
      </c>
    </row>
    <row r="26" spans="2:10" ht="18" customHeight="1" thickBot="1">
      <c r="B26" s="57">
        <v>15</v>
      </c>
      <c r="C26" s="62"/>
      <c r="D26" s="63"/>
      <c r="E26" s="63" t="s">
        <v>45</v>
      </c>
      <c r="F26" s="132">
        <f>SUM(F22:F25)</f>
        <v>0</v>
      </c>
      <c r="G26" s="57">
        <v>20</v>
      </c>
      <c r="H26" s="62"/>
      <c r="I26" s="63" t="s">
        <v>46</v>
      </c>
      <c r="J26" s="132">
        <f>SUM(J22:J25)</f>
        <v>0</v>
      </c>
    </row>
    <row r="27" spans="2:10" ht="18" customHeight="1" thickTop="1">
      <c r="B27" s="64"/>
      <c r="C27" s="65" t="s">
        <v>47</v>
      </c>
      <c r="D27" s="66"/>
      <c r="E27" s="67" t="s">
        <v>48</v>
      </c>
      <c r="F27" s="68"/>
      <c r="G27" s="83" t="s">
        <v>49</v>
      </c>
      <c r="H27" s="48" t="s">
        <v>50</v>
      </c>
      <c r="I27" s="49"/>
      <c r="J27" s="50"/>
    </row>
    <row r="28" spans="2:10" ht="18" customHeight="1">
      <c r="B28" s="69"/>
      <c r="C28" s="70"/>
      <c r="D28" s="71"/>
      <c r="E28" s="72"/>
      <c r="F28" s="68"/>
      <c r="G28" s="51">
        <v>21</v>
      </c>
      <c r="H28" s="53"/>
      <c r="I28" s="73" t="s">
        <v>51</v>
      </c>
      <c r="J28" s="126">
        <f>ROUND(F20,2)+J20+F26+J26</f>
        <v>0</v>
      </c>
    </row>
    <row r="29" spans="2:10" ht="18" customHeight="1">
      <c r="B29" s="69"/>
      <c r="C29" s="71" t="s">
        <v>52</v>
      </c>
      <c r="D29" s="71"/>
      <c r="E29" s="74"/>
      <c r="F29" s="68"/>
      <c r="G29" s="54">
        <v>22</v>
      </c>
      <c r="H29" s="56" t="s">
        <v>122</v>
      </c>
      <c r="I29" s="133">
        <f>J28-I30</f>
        <v>0</v>
      </c>
      <c r="J29" s="128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4"/>
      <c r="F30" s="68"/>
      <c r="G30" s="54">
        <v>23</v>
      </c>
      <c r="H30" s="56" t="s">
        <v>123</v>
      </c>
      <c r="I30" s="133">
        <f>SUMIF(Prehlad!O12:O10002,0,Prehlad!J12:J10002)</f>
        <v>0</v>
      </c>
      <c r="J30" s="128">
        <f>ROUND((I30*0)/100,1)</f>
        <v>0</v>
      </c>
    </row>
    <row r="31" spans="2:10" ht="18" customHeight="1" thickBot="1">
      <c r="B31" s="69"/>
      <c r="C31" s="71"/>
      <c r="D31" s="71"/>
      <c r="E31" s="74"/>
      <c r="F31" s="68"/>
      <c r="G31" s="57">
        <v>24</v>
      </c>
      <c r="H31" s="62"/>
      <c r="I31" s="63" t="s">
        <v>54</v>
      </c>
      <c r="J31" s="132">
        <f>SUM(J28:J30)</f>
        <v>0</v>
      </c>
    </row>
    <row r="32" spans="2:10" ht="18" customHeight="1" thickTop="1" thickBot="1">
      <c r="B32" s="64"/>
      <c r="C32" s="71"/>
      <c r="D32" s="68"/>
      <c r="E32" s="75"/>
      <c r="F32" s="68"/>
      <c r="G32" s="84" t="s">
        <v>55</v>
      </c>
      <c r="H32" s="85" t="s">
        <v>124</v>
      </c>
      <c r="I32" s="44"/>
      <c r="J32" s="86">
        <v>0</v>
      </c>
    </row>
    <row r="33" spans="2:10" ht="18" customHeight="1" thickTop="1">
      <c r="B33" s="76"/>
      <c r="C33" s="77"/>
      <c r="D33" s="65" t="s">
        <v>56</v>
      </c>
      <c r="E33" s="77"/>
      <c r="F33" s="77"/>
      <c r="G33" s="77"/>
      <c r="H33" s="77" t="s">
        <v>57</v>
      </c>
      <c r="I33" s="77"/>
      <c r="J33" s="78"/>
    </row>
    <row r="34" spans="2:10" ht="18" customHeight="1">
      <c r="B34" s="69"/>
      <c r="C34" s="70"/>
      <c r="D34" s="71"/>
      <c r="E34" s="71"/>
      <c r="F34" s="70"/>
      <c r="G34" s="71"/>
      <c r="H34" s="71"/>
      <c r="I34" s="71"/>
      <c r="J34" s="79"/>
    </row>
    <row r="35" spans="2:10" ht="18" customHeight="1">
      <c r="B35" s="69"/>
      <c r="C35" s="71" t="s">
        <v>52</v>
      </c>
      <c r="D35" s="71"/>
      <c r="E35" s="71"/>
      <c r="F35" s="70"/>
      <c r="G35" s="71" t="s">
        <v>52</v>
      </c>
      <c r="H35" s="71"/>
      <c r="I35" s="71"/>
      <c r="J35" s="79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69"/>
      <c r="C37" s="71" t="s">
        <v>48</v>
      </c>
      <c r="D37" s="71"/>
      <c r="E37" s="71"/>
      <c r="F37" s="70"/>
      <c r="G37" s="71" t="s">
        <v>48</v>
      </c>
      <c r="H37" s="71"/>
      <c r="I37" s="71"/>
      <c r="J37" s="79"/>
    </row>
    <row r="38" spans="2:10" ht="18" customHeight="1">
      <c r="B38" s="69"/>
      <c r="C38" s="71"/>
      <c r="D38" s="71"/>
      <c r="E38" s="71"/>
      <c r="F38" s="71"/>
      <c r="G38" s="71"/>
      <c r="H38" s="71"/>
      <c r="I38" s="71"/>
      <c r="J38" s="79"/>
    </row>
    <row r="39" spans="2:10" ht="18" customHeight="1">
      <c r="B39" s="69"/>
      <c r="C39" s="71"/>
      <c r="D39" s="71"/>
      <c r="E39" s="71"/>
      <c r="F39" s="71"/>
      <c r="G39" s="71"/>
      <c r="H39" s="71"/>
      <c r="I39" s="71"/>
      <c r="J39" s="79"/>
    </row>
    <row r="40" spans="2:10" ht="18" customHeight="1">
      <c r="B40" s="69"/>
      <c r="C40" s="71"/>
      <c r="D40" s="71"/>
      <c r="E40" s="71"/>
      <c r="F40" s="71"/>
      <c r="G40" s="71"/>
      <c r="H40" s="71"/>
      <c r="I40" s="71"/>
      <c r="J40" s="79"/>
    </row>
    <row r="41" spans="2:10" ht="18" customHeight="1" thickBot="1">
      <c r="B41" s="41"/>
      <c r="C41" s="42"/>
      <c r="D41" s="42"/>
      <c r="E41" s="42"/>
      <c r="F41" s="42"/>
      <c r="G41" s="42"/>
      <c r="H41" s="42"/>
      <c r="I41" s="42"/>
      <c r="J41" s="43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6"/>
  <sheetViews>
    <sheetView showGridLines="0" workbookViewId="0">
      <pane ySplit="10" topLeftCell="A24" activePane="bottomLeft" state="frozen"/>
      <selection pane="bottomLeft" activeCell="F25" sqref="F25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99</v>
      </c>
      <c r="C1" s="1"/>
      <c r="E1" s="21" t="s">
        <v>100</v>
      </c>
      <c r="F1" s="1"/>
      <c r="G1" s="1"/>
      <c r="Z1" s="103" t="s">
        <v>4</v>
      </c>
      <c r="AA1" s="103" t="s">
        <v>5</v>
      </c>
      <c r="AB1" s="103" t="s">
        <v>6</v>
      </c>
      <c r="AC1" s="103" t="s">
        <v>7</v>
      </c>
      <c r="AD1" s="103" t="s">
        <v>8</v>
      </c>
    </row>
    <row r="2" spans="1:30">
      <c r="A2" s="21" t="s">
        <v>101</v>
      </c>
      <c r="C2" s="1"/>
      <c r="E2" s="21" t="s">
        <v>102</v>
      </c>
      <c r="F2" s="1"/>
      <c r="G2" s="1"/>
      <c r="Z2" s="103" t="s">
        <v>10</v>
      </c>
      <c r="AA2" s="104" t="s">
        <v>58</v>
      </c>
      <c r="AB2" s="104" t="s">
        <v>12</v>
      </c>
      <c r="AC2" s="104"/>
      <c r="AD2" s="105"/>
    </row>
    <row r="3" spans="1:30">
      <c r="A3" s="21" t="s">
        <v>59</v>
      </c>
      <c r="C3" s="1"/>
      <c r="E3" s="21" t="s">
        <v>512</v>
      </c>
      <c r="F3" s="1"/>
      <c r="G3" s="1"/>
      <c r="Z3" s="103" t="s">
        <v>13</v>
      </c>
      <c r="AA3" s="104" t="s">
        <v>60</v>
      </c>
      <c r="AB3" s="104" t="s">
        <v>12</v>
      </c>
      <c r="AC3" s="104" t="s">
        <v>15</v>
      </c>
      <c r="AD3" s="105" t="s">
        <v>16</v>
      </c>
    </row>
    <row r="4" spans="1:30">
      <c r="B4" s="1"/>
      <c r="C4" s="1"/>
      <c r="D4" s="1"/>
      <c r="E4" s="1"/>
      <c r="F4" s="1"/>
      <c r="G4" s="1"/>
      <c r="Z4" s="103" t="s">
        <v>17</v>
      </c>
      <c r="AA4" s="104" t="s">
        <v>61</v>
      </c>
      <c r="AB4" s="104" t="s">
        <v>12</v>
      </c>
      <c r="AC4" s="104"/>
      <c r="AD4" s="105"/>
    </row>
    <row r="5" spans="1:30">
      <c r="A5" s="21" t="s">
        <v>103</v>
      </c>
      <c r="B5" s="1"/>
      <c r="C5" s="1"/>
      <c r="D5" s="1"/>
      <c r="E5" s="1"/>
      <c r="F5" s="1"/>
      <c r="G5" s="1"/>
      <c r="Z5" s="103" t="s">
        <v>23</v>
      </c>
      <c r="AA5" s="104" t="s">
        <v>60</v>
      </c>
      <c r="AB5" s="104" t="s">
        <v>12</v>
      </c>
      <c r="AC5" s="104" t="s">
        <v>15</v>
      </c>
      <c r="AD5" s="105" t="s">
        <v>16</v>
      </c>
    </row>
    <row r="6" spans="1:30">
      <c r="A6" s="21" t="s">
        <v>104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62</v>
      </c>
      <c r="B9" s="10" t="s">
        <v>63</v>
      </c>
      <c r="C9" s="10" t="s">
        <v>64</v>
      </c>
      <c r="D9" s="10" t="s">
        <v>65</v>
      </c>
      <c r="E9" s="18" t="s">
        <v>66</v>
      </c>
      <c r="F9" s="19" t="s">
        <v>67</v>
      </c>
      <c r="G9" s="1"/>
    </row>
    <row r="10" spans="1:30" ht="13.5" thickBot="1">
      <c r="A10" s="14"/>
      <c r="B10" s="15" t="s">
        <v>68</v>
      </c>
      <c r="C10" s="15" t="s">
        <v>30</v>
      </c>
      <c r="D10" s="15"/>
      <c r="E10" s="15" t="s">
        <v>65</v>
      </c>
      <c r="F10" s="20" t="s">
        <v>65</v>
      </c>
      <c r="G10" s="108" t="s">
        <v>69</v>
      </c>
    </row>
    <row r="11" spans="1:30" ht="13.5" thickTop="1"/>
    <row r="12" spans="1:30">
      <c r="A12" s="1" t="s">
        <v>126</v>
      </c>
      <c r="B12" s="6">
        <f>Prehlad!H16</f>
        <v>0</v>
      </c>
      <c r="C12" s="6">
        <f>Prehlad!I16</f>
        <v>0</v>
      </c>
      <c r="D12" s="6">
        <f>Prehlad!J16</f>
        <v>0</v>
      </c>
      <c r="E12" s="7">
        <f>Prehlad!L16</f>
        <v>8.1292003800000003</v>
      </c>
      <c r="F12" s="5">
        <f>Prehlad!N16</f>
        <v>0</v>
      </c>
      <c r="G12" s="5">
        <f>Prehlad!W16</f>
        <v>29.321000000000002</v>
      </c>
    </row>
    <row r="13" spans="1:30">
      <c r="A13" s="1" t="s">
        <v>134</v>
      </c>
      <c r="B13" s="6">
        <f>Prehlad!H23</f>
        <v>0</v>
      </c>
      <c r="C13" s="6">
        <f>Prehlad!I23</f>
        <v>0</v>
      </c>
      <c r="D13" s="6">
        <f>Prehlad!J23</f>
        <v>0</v>
      </c>
      <c r="E13" s="7">
        <f>Prehlad!L23</f>
        <v>6.1130709700000008</v>
      </c>
      <c r="F13" s="5">
        <f>Prehlad!N23</f>
        <v>0</v>
      </c>
      <c r="G13" s="5">
        <f>Prehlad!W23</f>
        <v>134.09199999999998</v>
      </c>
    </row>
    <row r="14" spans="1:30">
      <c r="A14" s="1" t="s">
        <v>149</v>
      </c>
      <c r="B14" s="6">
        <f>Prehlad!H46</f>
        <v>0</v>
      </c>
      <c r="C14" s="6">
        <f>Prehlad!I46</f>
        <v>0</v>
      </c>
      <c r="D14" s="6">
        <f>Prehlad!J46</f>
        <v>0</v>
      </c>
      <c r="E14" s="7">
        <f>Prehlad!L46</f>
        <v>0.53114975000000009</v>
      </c>
      <c r="F14" s="5">
        <f>Prehlad!N46</f>
        <v>8.4280700000000017</v>
      </c>
      <c r="G14" s="5">
        <f>Prehlad!W46</f>
        <v>400.71699999999987</v>
      </c>
    </row>
    <row r="15" spans="1:30">
      <c r="A15" s="1" t="s">
        <v>200</v>
      </c>
      <c r="B15" s="6">
        <f>Prehlad!H48</f>
        <v>0</v>
      </c>
      <c r="C15" s="6">
        <f>Prehlad!I48</f>
        <v>0</v>
      </c>
      <c r="D15" s="6">
        <f>Prehlad!J48</f>
        <v>0</v>
      </c>
      <c r="E15" s="7">
        <f>Prehlad!L48</f>
        <v>14.773421100000002</v>
      </c>
      <c r="F15" s="5">
        <f>Prehlad!N48</f>
        <v>8.4280700000000017</v>
      </c>
      <c r="G15" s="5">
        <f>Prehlad!W48</f>
        <v>564.12999999999988</v>
      </c>
    </row>
    <row r="17" spans="1:7">
      <c r="A17" s="1" t="s">
        <v>202</v>
      </c>
      <c r="B17" s="6">
        <f>Prehlad!H53</f>
        <v>0</v>
      </c>
      <c r="C17" s="6">
        <f>Prehlad!I53</f>
        <v>0</v>
      </c>
      <c r="D17" s="6">
        <f>Prehlad!J53</f>
        <v>0</v>
      </c>
      <c r="E17" s="7">
        <f>Prehlad!L53</f>
        <v>1.0609599999999999E-3</v>
      </c>
      <c r="F17" s="5">
        <f>Prehlad!N53</f>
        <v>0</v>
      </c>
      <c r="G17" s="5">
        <f>Prehlad!W53</f>
        <v>2.105</v>
      </c>
    </row>
    <row r="18" spans="1:7">
      <c r="A18" s="1" t="s">
        <v>208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0.6700799999999999</v>
      </c>
      <c r="G18" s="5">
        <f>Prehlad!W57</f>
        <v>1.1779999999999999</v>
      </c>
    </row>
    <row r="19" spans="1:7">
      <c r="A19" s="1" t="s">
        <v>503</v>
      </c>
      <c r="B19" s="6">
        <f>Prehlad!H61</f>
        <v>0</v>
      </c>
      <c r="C19" s="6">
        <f>Prehlad!I61</f>
        <v>0</v>
      </c>
      <c r="D19" s="6">
        <f>Prehlad!J61</f>
        <v>0</v>
      </c>
      <c r="E19" s="7">
        <f>Prehlad!L61</f>
        <v>0</v>
      </c>
      <c r="F19" s="5">
        <f>Prehlad!N61</f>
        <v>0</v>
      </c>
      <c r="G19" s="5">
        <f>Prehlad!W61</f>
        <v>0</v>
      </c>
    </row>
    <row r="20" spans="1:7">
      <c r="A20" s="1" t="s">
        <v>218</v>
      </c>
      <c r="B20" s="6">
        <f>Prehlad!H68</f>
        <v>0</v>
      </c>
      <c r="C20" s="6">
        <f>Prehlad!I68</f>
        <v>0</v>
      </c>
      <c r="D20" s="6">
        <f>Prehlad!J68</f>
        <v>0</v>
      </c>
      <c r="E20" s="7">
        <f>Prehlad!L68</f>
        <v>0.29526000000000002</v>
      </c>
      <c r="F20" s="5">
        <f>Prehlad!N68</f>
        <v>3.48</v>
      </c>
      <c r="G20" s="5">
        <f>Prehlad!W68</f>
        <v>163.83600000000001</v>
      </c>
    </row>
    <row r="21" spans="1:7">
      <c r="A21" s="1" t="s">
        <v>227</v>
      </c>
      <c r="B21" s="6">
        <f>Prehlad!H77</f>
        <v>0</v>
      </c>
      <c r="C21" s="6">
        <f>Prehlad!I77</f>
        <v>0</v>
      </c>
      <c r="D21" s="6">
        <f>Prehlad!J77</f>
        <v>0</v>
      </c>
      <c r="E21" s="7">
        <f>Prehlad!L77</f>
        <v>1.611</v>
      </c>
      <c r="F21" s="5">
        <f>Prehlad!N77</f>
        <v>0</v>
      </c>
      <c r="G21" s="5">
        <f>Prehlad!W77</f>
        <v>58.186</v>
      </c>
    </row>
    <row r="22" spans="1:7">
      <c r="A22" s="1" t="s">
        <v>243</v>
      </c>
      <c r="B22" s="6">
        <f>Prehlad!H83</f>
        <v>0</v>
      </c>
      <c r="C22" s="6">
        <f>Prehlad!I83</f>
        <v>0</v>
      </c>
      <c r="D22" s="6">
        <f>Prehlad!J83</f>
        <v>0</v>
      </c>
      <c r="E22" s="7">
        <f>Prehlad!L83</f>
        <v>0.24543300000000001</v>
      </c>
      <c r="F22" s="5">
        <f>Prehlad!N83</f>
        <v>0</v>
      </c>
      <c r="G22" s="5">
        <f>Prehlad!W83</f>
        <v>14.086</v>
      </c>
    </row>
    <row r="23" spans="1:7">
      <c r="A23" s="1" t="s">
        <v>256</v>
      </c>
      <c r="B23" s="6">
        <f>Prehlad!H90</f>
        <v>0</v>
      </c>
      <c r="C23" s="6">
        <f>Prehlad!I90</f>
        <v>0</v>
      </c>
      <c r="D23" s="6">
        <f>Prehlad!J90</f>
        <v>0</v>
      </c>
      <c r="E23" s="7">
        <f>Prehlad!L90</f>
        <v>0.44832700000000003</v>
      </c>
      <c r="F23" s="5">
        <f>Prehlad!N90</f>
        <v>0</v>
      </c>
      <c r="G23" s="5">
        <f>Prehlad!W90</f>
        <v>22.085999999999999</v>
      </c>
    </row>
    <row r="24" spans="1:7">
      <c r="A24" s="1" t="s">
        <v>269</v>
      </c>
      <c r="B24" s="6">
        <f>Prehlad!H95</f>
        <v>0</v>
      </c>
      <c r="C24" s="6">
        <f>Prehlad!I95</f>
        <v>0</v>
      </c>
      <c r="D24" s="6">
        <f>Prehlad!J95</f>
        <v>0</v>
      </c>
      <c r="E24" s="7">
        <f>Prehlad!L95</f>
        <v>1.3855200000000002E-2</v>
      </c>
      <c r="F24" s="5">
        <f>Prehlad!N95</f>
        <v>0</v>
      </c>
      <c r="G24" s="5">
        <f>Prehlad!W95</f>
        <v>53.494</v>
      </c>
    </row>
    <row r="25" spans="1:7">
      <c r="A25" s="1" t="s">
        <v>277</v>
      </c>
      <c r="B25" s="6">
        <f>Prehlad!H99</f>
        <v>0</v>
      </c>
      <c r="C25" s="6">
        <f>Prehlad!I99</f>
        <v>0</v>
      </c>
      <c r="D25" s="6">
        <f>Prehlad!J99</f>
        <v>0</v>
      </c>
      <c r="E25" s="7">
        <f>Prehlad!L99</f>
        <v>6.516000000000001E-2</v>
      </c>
      <c r="F25" s="5">
        <f>Prehlad!N99</f>
        <v>0</v>
      </c>
      <c r="G25" s="5">
        <f>Prehlad!W99</f>
        <v>26.788</v>
      </c>
    </row>
    <row r="26" spans="1:7">
      <c r="A26" s="1" t="s">
        <v>282</v>
      </c>
      <c r="B26" s="6">
        <f>Prehlad!H101</f>
        <v>0</v>
      </c>
      <c r="C26" s="6">
        <f>Prehlad!I101</f>
        <v>0</v>
      </c>
      <c r="D26" s="6">
        <f>Prehlad!J101</f>
        <v>0</v>
      </c>
      <c r="E26" s="7">
        <f>Prehlad!L101</f>
        <v>2.6800961600000002</v>
      </c>
      <c r="F26" s="5">
        <f>Prehlad!N101</f>
        <v>4.15008</v>
      </c>
      <c r="G26" s="5">
        <f>Prehlad!W101</f>
        <v>341.75900000000001</v>
      </c>
    </row>
    <row r="28" spans="1:7">
      <c r="A28" s="1" t="s">
        <v>284</v>
      </c>
      <c r="B28" s="6">
        <f>Prehlad!H106</f>
        <v>0</v>
      </c>
      <c r="C28" s="6">
        <f>Prehlad!I106</f>
        <v>0</v>
      </c>
      <c r="D28" s="6">
        <f>Prehlad!J106</f>
        <v>0</v>
      </c>
      <c r="E28" s="7">
        <f>Prehlad!L106</f>
        <v>0</v>
      </c>
      <c r="F28" s="5">
        <f>Prehlad!N106</f>
        <v>0</v>
      </c>
      <c r="G28" s="5">
        <f>Prehlad!W106</f>
        <v>7.8E-2</v>
      </c>
    </row>
    <row r="29" spans="1:7">
      <c r="A29" s="1" t="s">
        <v>504</v>
      </c>
      <c r="B29" s="6">
        <f>Prehlad!H110</f>
        <v>0</v>
      </c>
      <c r="C29" s="6">
        <f>Prehlad!I110</f>
        <v>0</v>
      </c>
      <c r="D29" s="6">
        <f>Prehlad!J110</f>
        <v>0</v>
      </c>
      <c r="E29" s="7">
        <f>Prehlad!L110</f>
        <v>0</v>
      </c>
      <c r="F29" s="5">
        <f>Prehlad!N110</f>
        <v>0</v>
      </c>
      <c r="G29" s="5">
        <f>Prehlad!W110</f>
        <v>0</v>
      </c>
    </row>
    <row r="30" spans="1:7">
      <c r="A30" s="1" t="s">
        <v>293</v>
      </c>
      <c r="B30" s="6">
        <f>Prehlad!H112</f>
        <v>0</v>
      </c>
      <c r="C30" s="6">
        <f>Prehlad!I112</f>
        <v>0</v>
      </c>
      <c r="D30" s="6">
        <f>Prehlad!J112</f>
        <v>0</v>
      </c>
      <c r="E30" s="7">
        <f>Prehlad!L112</f>
        <v>0</v>
      </c>
      <c r="F30" s="5">
        <f>Prehlad!N112</f>
        <v>0</v>
      </c>
      <c r="G30" s="5">
        <f>Prehlad!W112</f>
        <v>7.8E-2</v>
      </c>
    </row>
    <row r="32" spans="1:7">
      <c r="A32" s="1" t="s">
        <v>294</v>
      </c>
      <c r="B32" s="6">
        <f>Prehlad!H119</f>
        <v>0</v>
      </c>
      <c r="C32" s="6">
        <f>Prehlad!I119</f>
        <v>0</v>
      </c>
      <c r="D32" s="6">
        <f>Prehlad!J119</f>
        <v>0</v>
      </c>
      <c r="E32" s="7">
        <f>Prehlad!L119</f>
        <v>0</v>
      </c>
      <c r="F32" s="5">
        <f>Prehlad!N119</f>
        <v>0</v>
      </c>
      <c r="G32" s="5">
        <f>Prehlad!W119</f>
        <v>0</v>
      </c>
    </row>
    <row r="33" spans="1:7">
      <c r="A33" s="1" t="s">
        <v>302</v>
      </c>
      <c r="B33" s="6">
        <f>Prehlad!H121</f>
        <v>0</v>
      </c>
      <c r="C33" s="6">
        <f>Prehlad!I121</f>
        <v>0</v>
      </c>
      <c r="D33" s="6">
        <f>Prehlad!J121</f>
        <v>0</v>
      </c>
      <c r="E33" s="7">
        <f>Prehlad!L121</f>
        <v>0</v>
      </c>
      <c r="F33" s="5">
        <f>Prehlad!N121</f>
        <v>0</v>
      </c>
      <c r="G33" s="5">
        <f>Prehlad!W121</f>
        <v>0</v>
      </c>
    </row>
    <row r="36" spans="1:7">
      <c r="A36" s="1" t="s">
        <v>303</v>
      </c>
      <c r="B36" s="6">
        <f>Prehlad!H123</f>
        <v>0</v>
      </c>
      <c r="C36" s="6">
        <f>Prehlad!I123</f>
        <v>0</v>
      </c>
      <c r="D36" s="6">
        <f>Prehlad!J123</f>
        <v>0</v>
      </c>
      <c r="E36" s="7">
        <f>Prehlad!L123</f>
        <v>17.453517260000002</v>
      </c>
      <c r="F36" s="5">
        <f>Prehlad!N123</f>
        <v>12.578150000000001</v>
      </c>
      <c r="G36" s="5">
        <f>Prehlad!W123</f>
        <v>905.96699999999987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23"/>
  <sheetViews>
    <sheetView showGridLines="0" tabSelected="1" workbookViewId="0">
      <pane ySplit="11" topLeftCell="A100" activePane="bottomLeft" state="frozen"/>
      <selection pane="bottomLeft" activeCell="G7" sqref="G7"/>
    </sheetView>
  </sheetViews>
  <sheetFormatPr defaultRowHeight="12.75"/>
  <cols>
    <col min="1" max="1" width="4.140625" style="115" customWidth="1"/>
    <col min="2" max="2" width="5" style="116" customWidth="1"/>
    <col min="3" max="3" width="8.28515625" style="117" customWidth="1"/>
    <col min="4" max="4" width="35.7109375" style="124" customWidth="1"/>
    <col min="5" max="5" width="10.7109375" style="119" customWidth="1"/>
    <col min="6" max="6" width="5.28515625" style="118" customWidth="1"/>
    <col min="7" max="7" width="9.140625" style="120" customWidth="1"/>
    <col min="8" max="8" width="0.140625" style="120" hidden="1" customWidth="1"/>
    <col min="9" max="9" width="6.42578125" style="120" hidden="1" customWidth="1"/>
    <col min="10" max="10" width="10.7109375" style="120" customWidth="1"/>
    <col min="11" max="11" width="7.42578125" style="121" hidden="1" customWidth="1"/>
    <col min="12" max="12" width="8.28515625" style="121" hidden="1" customWidth="1"/>
    <col min="13" max="13" width="9.140625" style="119" hidden="1" customWidth="1"/>
    <col min="14" max="14" width="7" style="119" hidden="1" customWidth="1"/>
    <col min="15" max="15" width="3.5703125" style="118" customWidth="1"/>
    <col min="16" max="16" width="12.7109375" style="118" hidden="1" customWidth="1"/>
    <col min="17" max="19" width="13.28515625" style="119" hidden="1" customWidth="1"/>
    <col min="20" max="20" width="10.5703125" style="122" hidden="1" customWidth="1"/>
    <col min="21" max="21" width="10.28515625" style="122" hidden="1" customWidth="1"/>
    <col min="22" max="22" width="5.7109375" style="122" hidden="1" customWidth="1"/>
    <col min="23" max="23" width="9.140625" style="123"/>
    <col min="24" max="25" width="5.7109375" style="118" customWidth="1"/>
    <col min="26" max="26" width="6.5703125" style="118" customWidth="1"/>
    <col min="27" max="27" width="24.85546875" style="118" customWidth="1"/>
    <col min="28" max="28" width="4.28515625" style="118" customWidth="1"/>
    <col min="29" max="29" width="8.28515625" style="118" customWidth="1"/>
    <col min="30" max="30" width="8.7109375" style="118" customWidth="1"/>
    <col min="31" max="34" width="9.140625" style="118"/>
    <col min="35" max="16384" width="9.140625" style="1"/>
  </cols>
  <sheetData>
    <row r="1" spans="1:34">
      <c r="A1" s="21" t="s">
        <v>99</v>
      </c>
      <c r="B1" s="1"/>
      <c r="C1" s="1"/>
      <c r="D1" s="1"/>
      <c r="E1" s="21" t="s">
        <v>100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3" t="s">
        <v>4</v>
      </c>
      <c r="AA1" s="103" t="s">
        <v>5</v>
      </c>
      <c r="AB1" s="103" t="s">
        <v>6</v>
      </c>
      <c r="AC1" s="103" t="s">
        <v>7</v>
      </c>
      <c r="AD1" s="103" t="s">
        <v>8</v>
      </c>
      <c r="AE1" s="1"/>
      <c r="AF1" s="1"/>
      <c r="AG1" s="1"/>
      <c r="AH1" s="1"/>
    </row>
    <row r="2" spans="1:34">
      <c r="A2" s="21" t="s">
        <v>101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3" t="s">
        <v>10</v>
      </c>
      <c r="AA2" s="104" t="s">
        <v>70</v>
      </c>
      <c r="AB2" s="104" t="s">
        <v>12</v>
      </c>
      <c r="AC2" s="104"/>
      <c r="AD2" s="105"/>
      <c r="AE2" s="1"/>
      <c r="AF2" s="1"/>
      <c r="AG2" s="1"/>
      <c r="AH2" s="1"/>
    </row>
    <row r="3" spans="1:34">
      <c r="A3" s="21" t="s">
        <v>59</v>
      </c>
      <c r="B3" s="1"/>
      <c r="C3" s="1"/>
      <c r="D3" s="1"/>
      <c r="E3" s="21" t="s">
        <v>512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3" t="s">
        <v>13</v>
      </c>
      <c r="AA3" s="104" t="s">
        <v>71</v>
      </c>
      <c r="AB3" s="104" t="s">
        <v>12</v>
      </c>
      <c r="AC3" s="104" t="s">
        <v>15</v>
      </c>
      <c r="AD3" s="105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3" t="s">
        <v>17</v>
      </c>
      <c r="AA4" s="104" t="s">
        <v>72</v>
      </c>
      <c r="AB4" s="104" t="s">
        <v>12</v>
      </c>
      <c r="AC4" s="104"/>
      <c r="AD4" s="105"/>
      <c r="AE4" s="1"/>
      <c r="AF4" s="1"/>
      <c r="AG4" s="1"/>
      <c r="AH4" s="1"/>
    </row>
    <row r="5" spans="1:34">
      <c r="A5" s="21" t="s">
        <v>103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3" t="s">
        <v>23</v>
      </c>
      <c r="AA5" s="104" t="s">
        <v>71</v>
      </c>
      <c r="AB5" s="104" t="s">
        <v>12</v>
      </c>
      <c r="AC5" s="104" t="s">
        <v>15</v>
      </c>
      <c r="AD5" s="105" t="s">
        <v>16</v>
      </c>
      <c r="AE5" s="1"/>
      <c r="AF5" s="1"/>
      <c r="AG5" s="1"/>
      <c r="AH5" s="1"/>
    </row>
    <row r="6" spans="1:34">
      <c r="A6" s="21" t="s">
        <v>104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3.5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4.25" thickBot="1">
      <c r="A9" s="140" t="s">
        <v>306</v>
      </c>
      <c r="B9" s="2"/>
      <c r="C9" s="3"/>
      <c r="D9" s="4"/>
      <c r="E9" s="5"/>
      <c r="F9" s="1"/>
      <c r="G9" s="6"/>
      <c r="H9" s="6"/>
      <c r="I9" s="6"/>
      <c r="J9" s="6"/>
      <c r="K9" s="7"/>
      <c r="L9" s="7"/>
      <c r="M9" s="5"/>
      <c r="N9" s="5"/>
      <c r="O9" s="1"/>
      <c r="P9" s="1"/>
      <c r="Q9" s="5"/>
      <c r="R9" s="5"/>
      <c r="S9" s="5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Top="1">
      <c r="A10" s="9" t="s">
        <v>73</v>
      </c>
      <c r="B10" s="10" t="s">
        <v>74</v>
      </c>
      <c r="C10" s="10" t="s">
        <v>75</v>
      </c>
      <c r="D10" s="10" t="s">
        <v>76</v>
      </c>
      <c r="E10" s="10" t="s">
        <v>77</v>
      </c>
      <c r="F10" s="10" t="s">
        <v>78</v>
      </c>
      <c r="G10" s="10" t="s">
        <v>79</v>
      </c>
      <c r="H10" s="10" t="s">
        <v>63</v>
      </c>
      <c r="I10" s="10" t="s">
        <v>64</v>
      </c>
      <c r="J10" s="10" t="s">
        <v>65</v>
      </c>
      <c r="K10" s="11" t="s">
        <v>66</v>
      </c>
      <c r="L10" s="12"/>
      <c r="M10" s="13" t="s">
        <v>67</v>
      </c>
      <c r="N10" s="12"/>
      <c r="O10" s="96" t="s">
        <v>3</v>
      </c>
      <c r="P10" s="97" t="s">
        <v>80</v>
      </c>
      <c r="Q10" s="98" t="s">
        <v>77</v>
      </c>
      <c r="R10" s="98" t="s">
        <v>77</v>
      </c>
      <c r="S10" s="99" t="s">
        <v>77</v>
      </c>
      <c r="T10" s="107" t="s">
        <v>81</v>
      </c>
      <c r="U10" s="107" t="s">
        <v>82</v>
      </c>
      <c r="V10" s="107" t="s">
        <v>83</v>
      </c>
      <c r="W10" s="108" t="s">
        <v>69</v>
      </c>
      <c r="X10" s="108" t="s">
        <v>84</v>
      </c>
      <c r="Y10" s="108" t="s">
        <v>85</v>
      </c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Bot="1">
      <c r="A11" s="14" t="s">
        <v>86</v>
      </c>
      <c r="B11" s="15" t="s">
        <v>87</v>
      </c>
      <c r="C11" s="16"/>
      <c r="D11" s="15" t="s">
        <v>88</v>
      </c>
      <c r="E11" s="15" t="s">
        <v>89</v>
      </c>
      <c r="F11" s="15" t="s">
        <v>90</v>
      </c>
      <c r="G11" s="15" t="s">
        <v>91</v>
      </c>
      <c r="H11" s="15" t="s">
        <v>68</v>
      </c>
      <c r="I11" s="15" t="s">
        <v>30</v>
      </c>
      <c r="J11" s="15"/>
      <c r="K11" s="15" t="s">
        <v>79</v>
      </c>
      <c r="L11" s="15" t="s">
        <v>65</v>
      </c>
      <c r="M11" s="17" t="s">
        <v>79</v>
      </c>
      <c r="N11" s="15" t="s">
        <v>65</v>
      </c>
      <c r="O11" s="20" t="s">
        <v>92</v>
      </c>
      <c r="P11" s="100"/>
      <c r="Q11" s="101" t="s">
        <v>93</v>
      </c>
      <c r="R11" s="101" t="s">
        <v>94</v>
      </c>
      <c r="S11" s="102" t="s">
        <v>95</v>
      </c>
      <c r="T11" s="107" t="s">
        <v>96</v>
      </c>
      <c r="U11" s="107" t="s">
        <v>97</v>
      </c>
      <c r="V11" s="107" t="s">
        <v>98</v>
      </c>
      <c r="W11" s="108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13.5" thickTop="1"/>
    <row r="13" spans="1:34">
      <c r="B13" s="134" t="s">
        <v>125</v>
      </c>
    </row>
    <row r="14" spans="1:34">
      <c r="B14" s="117" t="s">
        <v>126</v>
      </c>
    </row>
    <row r="15" spans="1:34">
      <c r="A15" s="115">
        <v>1</v>
      </c>
      <c r="B15" s="116" t="s">
        <v>127</v>
      </c>
      <c r="C15" s="117" t="s">
        <v>128</v>
      </c>
      <c r="D15" s="124" t="s">
        <v>129</v>
      </c>
      <c r="E15" s="119">
        <v>4.3310000000000004</v>
      </c>
      <c r="F15" s="118" t="s">
        <v>130</v>
      </c>
      <c r="H15" s="120">
        <f>ROUND(E15*G15, 2)</f>
        <v>0</v>
      </c>
      <c r="J15" s="120">
        <f>ROUND(E15*G15, 2)</f>
        <v>0</v>
      </c>
      <c r="K15" s="121">
        <v>1.8769800000000001</v>
      </c>
      <c r="L15" s="121">
        <f>E15*K15</f>
        <v>8.1292003800000003</v>
      </c>
      <c r="O15" s="118">
        <v>20</v>
      </c>
      <c r="P15" s="118" t="s">
        <v>131</v>
      </c>
      <c r="T15" s="122" t="s">
        <v>2</v>
      </c>
      <c r="U15" s="122" t="s">
        <v>2</v>
      </c>
      <c r="V15" s="122" t="s">
        <v>49</v>
      </c>
      <c r="W15" s="123">
        <v>29.321000000000002</v>
      </c>
      <c r="Z15" s="118" t="s">
        <v>132</v>
      </c>
      <c r="AA15" s="118">
        <v>12040101008010</v>
      </c>
    </row>
    <row r="16" spans="1:34">
      <c r="D16" s="135" t="s">
        <v>133</v>
      </c>
      <c r="E16" s="136">
        <f>J16</f>
        <v>0</v>
      </c>
      <c r="H16" s="136">
        <f>SUM(H13:H15)</f>
        <v>0</v>
      </c>
      <c r="I16" s="136">
        <f>SUM(I13:I15)</f>
        <v>0</v>
      </c>
      <c r="J16" s="136">
        <f>SUM(J13:J15)</f>
        <v>0</v>
      </c>
      <c r="L16" s="137">
        <f>SUM(L13:L15)</f>
        <v>8.1292003800000003</v>
      </c>
      <c r="N16" s="138">
        <f>SUM(N13:N15)</f>
        <v>0</v>
      </c>
      <c r="W16" s="123">
        <f>SUM(W13:W15)</f>
        <v>29.321000000000002</v>
      </c>
    </row>
    <row r="18" spans="1:27">
      <c r="B18" s="117" t="s">
        <v>134</v>
      </c>
    </row>
    <row r="19" spans="1:27" ht="25.5">
      <c r="A19" s="115">
        <v>2</v>
      </c>
      <c r="B19" s="116" t="s">
        <v>135</v>
      </c>
      <c r="C19" s="117" t="s">
        <v>136</v>
      </c>
      <c r="D19" s="124" t="s">
        <v>137</v>
      </c>
      <c r="E19" s="119">
        <v>50</v>
      </c>
      <c r="F19" s="118" t="s">
        <v>138</v>
      </c>
      <c r="H19" s="120">
        <f>ROUND(E19*G19, 2)</f>
        <v>0</v>
      </c>
      <c r="J19" s="120">
        <f>ROUND(E19*G19, 2)</f>
        <v>0</v>
      </c>
      <c r="K19" s="121">
        <v>1.66E-3</v>
      </c>
      <c r="L19" s="121">
        <f>E19*K19</f>
        <v>8.3000000000000004E-2</v>
      </c>
      <c r="O19" s="118">
        <v>20</v>
      </c>
      <c r="P19" s="118" t="s">
        <v>131</v>
      </c>
      <c r="T19" s="122" t="s">
        <v>2</v>
      </c>
      <c r="U19" s="122" t="s">
        <v>2</v>
      </c>
      <c r="V19" s="122" t="s">
        <v>49</v>
      </c>
      <c r="W19" s="123">
        <v>3.9</v>
      </c>
      <c r="Z19" s="118" t="s">
        <v>139</v>
      </c>
      <c r="AA19" s="118">
        <v>13039000000010</v>
      </c>
    </row>
    <row r="20" spans="1:27">
      <c r="A20" s="115">
        <v>3</v>
      </c>
      <c r="B20" s="116" t="s">
        <v>127</v>
      </c>
      <c r="C20" s="117" t="s">
        <v>140</v>
      </c>
      <c r="D20" s="124" t="s">
        <v>141</v>
      </c>
      <c r="E20" s="119">
        <v>288.70999999999998</v>
      </c>
      <c r="F20" s="118" t="s">
        <v>142</v>
      </c>
      <c r="H20" s="120">
        <f>ROUND(E20*G20, 2)</f>
        <v>0</v>
      </c>
      <c r="J20" s="120">
        <f>ROUND(E20*G20, 2)</f>
        <v>0</v>
      </c>
      <c r="K20" s="121">
        <v>2.8E-3</v>
      </c>
      <c r="L20" s="121">
        <f>E20*K20</f>
        <v>0.80838799999999988</v>
      </c>
      <c r="O20" s="118">
        <v>20</v>
      </c>
      <c r="P20" s="118" t="s">
        <v>131</v>
      </c>
      <c r="T20" s="122" t="s">
        <v>2</v>
      </c>
      <c r="U20" s="122" t="s">
        <v>2</v>
      </c>
      <c r="V20" s="122" t="s">
        <v>49</v>
      </c>
      <c r="W20" s="123">
        <v>43.307000000000002</v>
      </c>
      <c r="Z20" s="118" t="s">
        <v>139</v>
      </c>
      <c r="AA20" s="118">
        <v>1303900000821</v>
      </c>
    </row>
    <row r="21" spans="1:27">
      <c r="A21" s="115">
        <v>4</v>
      </c>
      <c r="B21" s="116" t="s">
        <v>127</v>
      </c>
      <c r="C21" s="117" t="s">
        <v>143</v>
      </c>
      <c r="D21" s="124" t="s">
        <v>144</v>
      </c>
      <c r="E21" s="119">
        <v>86.613</v>
      </c>
      <c r="F21" s="118" t="s">
        <v>138</v>
      </c>
      <c r="H21" s="120">
        <f>ROUND(E21*G21, 2)</f>
        <v>0</v>
      </c>
      <c r="J21" s="120">
        <f>ROUND(E21*G21, 2)</f>
        <v>0</v>
      </c>
      <c r="K21" s="121">
        <v>5.731E-2</v>
      </c>
      <c r="L21" s="121">
        <f>E21*K21</f>
        <v>4.9637910300000003</v>
      </c>
      <c r="O21" s="118">
        <v>20</v>
      </c>
      <c r="P21" s="118" t="s">
        <v>131</v>
      </c>
      <c r="T21" s="122" t="s">
        <v>2</v>
      </c>
      <c r="U21" s="122" t="s">
        <v>2</v>
      </c>
      <c r="V21" s="122" t="s">
        <v>49</v>
      </c>
      <c r="W21" s="123">
        <v>86.44</v>
      </c>
      <c r="Z21" s="118" t="s">
        <v>139</v>
      </c>
      <c r="AA21" s="118">
        <v>13030403008510</v>
      </c>
    </row>
    <row r="22" spans="1:27" ht="25.5">
      <c r="A22" s="115">
        <v>5</v>
      </c>
      <c r="B22" s="116" t="s">
        <v>127</v>
      </c>
      <c r="C22" s="117" t="s">
        <v>145</v>
      </c>
      <c r="D22" s="124" t="s">
        <v>146</v>
      </c>
      <c r="E22" s="119">
        <v>0.114</v>
      </c>
      <c r="F22" s="118" t="s">
        <v>130</v>
      </c>
      <c r="H22" s="120">
        <f>ROUND(E22*G22, 2)</f>
        <v>0</v>
      </c>
      <c r="J22" s="120">
        <f>ROUND(E22*G22, 2)</f>
        <v>0</v>
      </c>
      <c r="K22" s="121">
        <v>2.2622100000000001</v>
      </c>
      <c r="L22" s="121">
        <f>E22*K22</f>
        <v>0.25789194000000004</v>
      </c>
      <c r="O22" s="118">
        <v>20</v>
      </c>
      <c r="P22" s="118" t="s">
        <v>131</v>
      </c>
      <c r="T22" s="122" t="s">
        <v>2</v>
      </c>
      <c r="U22" s="122" t="s">
        <v>2</v>
      </c>
      <c r="V22" s="122" t="s">
        <v>49</v>
      </c>
      <c r="W22" s="123">
        <v>0.44500000000000001</v>
      </c>
      <c r="Z22" s="118" t="s">
        <v>147</v>
      </c>
      <c r="AA22" s="118">
        <v>14010201048011</v>
      </c>
    </row>
    <row r="23" spans="1:27">
      <c r="D23" s="135" t="s">
        <v>148</v>
      </c>
      <c r="E23" s="136">
        <f>J23</f>
        <v>0</v>
      </c>
      <c r="H23" s="136">
        <f>SUM(H18:H22)</f>
        <v>0</v>
      </c>
      <c r="I23" s="136">
        <f>SUM(I18:I22)</f>
        <v>0</v>
      </c>
      <c r="J23" s="136">
        <f>SUM(J18:J22)</f>
        <v>0</v>
      </c>
      <c r="L23" s="137">
        <f>SUM(L18:L22)</f>
        <v>6.1130709700000008</v>
      </c>
      <c r="N23" s="138">
        <f>SUM(N18:N22)</f>
        <v>0</v>
      </c>
      <c r="W23" s="123">
        <f>SUM(W18:W22)</f>
        <v>134.09199999999998</v>
      </c>
    </row>
    <row r="25" spans="1:27">
      <c r="B25" s="117" t="s">
        <v>149</v>
      </c>
    </row>
    <row r="26" spans="1:27">
      <c r="A26" s="115">
        <v>6</v>
      </c>
      <c r="B26" s="116" t="s">
        <v>150</v>
      </c>
      <c r="C26" s="117" t="s">
        <v>151</v>
      </c>
      <c r="D26" s="124" t="s">
        <v>152</v>
      </c>
      <c r="E26" s="119">
        <v>288.70999999999998</v>
      </c>
      <c r="F26" s="118" t="s">
        <v>142</v>
      </c>
      <c r="H26" s="120">
        <f t="shared" ref="H26:H45" si="0">ROUND(E26*G26, 2)</f>
        <v>0</v>
      </c>
      <c r="J26" s="120">
        <f t="shared" ref="J26:J45" si="1">ROUND(E26*G26, 2)</f>
        <v>0</v>
      </c>
      <c r="K26" s="121">
        <v>1.0000000000000001E-5</v>
      </c>
      <c r="L26" s="121">
        <f>E26*K26</f>
        <v>2.8871000000000001E-3</v>
      </c>
      <c r="O26" s="118">
        <v>20</v>
      </c>
      <c r="P26" s="118" t="s">
        <v>131</v>
      </c>
      <c r="T26" s="122" t="s">
        <v>2</v>
      </c>
      <c r="U26" s="122" t="s">
        <v>2</v>
      </c>
      <c r="V26" s="122" t="s">
        <v>49</v>
      </c>
      <c r="W26" s="123">
        <v>31.181000000000001</v>
      </c>
      <c r="Z26" s="118" t="s">
        <v>153</v>
      </c>
      <c r="AA26" s="118" t="s">
        <v>131</v>
      </c>
    </row>
    <row r="27" spans="1:27">
      <c r="A27" s="115">
        <v>7</v>
      </c>
      <c r="B27" s="116" t="s">
        <v>154</v>
      </c>
      <c r="C27" s="117" t="s">
        <v>155</v>
      </c>
      <c r="D27" s="124" t="s">
        <v>156</v>
      </c>
      <c r="E27" s="119">
        <v>360</v>
      </c>
      <c r="F27" s="118" t="s">
        <v>138</v>
      </c>
      <c r="H27" s="120">
        <f t="shared" si="0"/>
        <v>0</v>
      </c>
      <c r="J27" s="120">
        <f t="shared" si="1"/>
        <v>0</v>
      </c>
      <c r="K27" s="121">
        <v>1.2700000000000001E-3</v>
      </c>
      <c r="L27" s="121">
        <f>E27*K27</f>
        <v>0.45720000000000005</v>
      </c>
      <c r="O27" s="118">
        <v>20</v>
      </c>
      <c r="P27" s="118" t="s">
        <v>131</v>
      </c>
      <c r="T27" s="122" t="s">
        <v>2</v>
      </c>
      <c r="U27" s="122" t="s">
        <v>2</v>
      </c>
      <c r="V27" s="122" t="s">
        <v>49</v>
      </c>
      <c r="W27" s="123">
        <v>47.88</v>
      </c>
      <c r="Z27" s="118" t="s">
        <v>157</v>
      </c>
      <c r="AA27" s="118">
        <v>3030103010010</v>
      </c>
    </row>
    <row r="28" spans="1:27" ht="25.5">
      <c r="A28" s="115">
        <v>8</v>
      </c>
      <c r="B28" s="116" t="s">
        <v>135</v>
      </c>
      <c r="C28" s="117" t="s">
        <v>158</v>
      </c>
      <c r="D28" s="124" t="s">
        <v>159</v>
      </c>
      <c r="E28" s="119">
        <v>435.22</v>
      </c>
      <c r="F28" s="118" t="s">
        <v>138</v>
      </c>
      <c r="H28" s="120">
        <f t="shared" si="0"/>
        <v>0</v>
      </c>
      <c r="J28" s="120">
        <f t="shared" si="1"/>
        <v>0</v>
      </c>
      <c r="K28" s="121">
        <v>2.0000000000000002E-5</v>
      </c>
      <c r="L28" s="121">
        <f>E28*K28</f>
        <v>8.704400000000001E-3</v>
      </c>
      <c r="O28" s="118">
        <v>20</v>
      </c>
      <c r="P28" s="118" t="s">
        <v>131</v>
      </c>
      <c r="T28" s="122" t="s">
        <v>2</v>
      </c>
      <c r="U28" s="122" t="s">
        <v>2</v>
      </c>
      <c r="V28" s="122" t="s">
        <v>49</v>
      </c>
      <c r="W28" s="123">
        <v>123.167</v>
      </c>
      <c r="Z28" s="118" t="s">
        <v>160</v>
      </c>
      <c r="AA28" s="118">
        <v>12260325000510</v>
      </c>
    </row>
    <row r="29" spans="1:27">
      <c r="A29" s="115">
        <v>9</v>
      </c>
      <c r="B29" s="116" t="s">
        <v>161</v>
      </c>
      <c r="C29" s="117" t="s">
        <v>162</v>
      </c>
      <c r="D29" s="124" t="s">
        <v>163</v>
      </c>
      <c r="E29" s="119">
        <v>16</v>
      </c>
      <c r="F29" s="118" t="s">
        <v>138</v>
      </c>
      <c r="H29" s="120">
        <f t="shared" si="0"/>
        <v>0</v>
      </c>
      <c r="J29" s="120">
        <f t="shared" si="1"/>
        <v>0</v>
      </c>
      <c r="M29" s="119">
        <v>0.02</v>
      </c>
      <c r="N29" s="119">
        <f>E29*M29</f>
        <v>0.32</v>
      </c>
      <c r="O29" s="118">
        <v>20</v>
      </c>
      <c r="P29" s="118" t="s">
        <v>131</v>
      </c>
      <c r="T29" s="122" t="s">
        <v>2</v>
      </c>
      <c r="U29" s="122" t="s">
        <v>2</v>
      </c>
      <c r="V29" s="122" t="s">
        <v>49</v>
      </c>
      <c r="W29" s="123">
        <v>3.2480000000000002</v>
      </c>
      <c r="Z29" s="118" t="s">
        <v>164</v>
      </c>
      <c r="AA29" s="118">
        <v>501050800002</v>
      </c>
    </row>
    <row r="30" spans="1:27">
      <c r="A30" s="115">
        <v>10</v>
      </c>
      <c r="B30" s="116" t="s">
        <v>161</v>
      </c>
      <c r="C30" s="117" t="s">
        <v>165</v>
      </c>
      <c r="D30" s="124" t="s">
        <v>166</v>
      </c>
      <c r="E30" s="119">
        <v>85</v>
      </c>
      <c r="F30" s="118" t="s">
        <v>167</v>
      </c>
      <c r="H30" s="120">
        <f t="shared" si="0"/>
        <v>0</v>
      </c>
      <c r="J30" s="120">
        <f t="shared" si="1"/>
        <v>0</v>
      </c>
      <c r="O30" s="118">
        <v>20</v>
      </c>
      <c r="P30" s="118" t="s">
        <v>131</v>
      </c>
      <c r="T30" s="122" t="s">
        <v>2</v>
      </c>
      <c r="U30" s="122" t="s">
        <v>2</v>
      </c>
      <c r="V30" s="122" t="s">
        <v>49</v>
      </c>
      <c r="W30" s="123">
        <v>3.4</v>
      </c>
      <c r="Z30" s="118" t="s">
        <v>164</v>
      </c>
      <c r="AA30" s="118">
        <v>5020706000030</v>
      </c>
    </row>
    <row r="31" spans="1:27">
      <c r="A31" s="115">
        <v>11</v>
      </c>
      <c r="B31" s="116" t="s">
        <v>161</v>
      </c>
      <c r="C31" s="117" t="s">
        <v>168</v>
      </c>
      <c r="D31" s="124" t="s">
        <v>169</v>
      </c>
      <c r="E31" s="119">
        <v>2.4300000000000002</v>
      </c>
      <c r="F31" s="118" t="s">
        <v>138</v>
      </c>
      <c r="H31" s="120">
        <f t="shared" si="0"/>
        <v>0</v>
      </c>
      <c r="J31" s="120">
        <f t="shared" si="1"/>
        <v>0</v>
      </c>
      <c r="K31" s="121">
        <v>3.1099999999999999E-3</v>
      </c>
      <c r="L31" s="121">
        <f>E31*K31</f>
        <v>7.5573000000000003E-3</v>
      </c>
      <c r="M31" s="119">
        <v>8.8999999999999996E-2</v>
      </c>
      <c r="N31" s="119">
        <f t="shared" ref="N31:N38" si="2">E31*M31</f>
        <v>0.21627000000000002</v>
      </c>
      <c r="O31" s="118">
        <v>20</v>
      </c>
      <c r="P31" s="118" t="s">
        <v>131</v>
      </c>
      <c r="T31" s="122" t="s">
        <v>2</v>
      </c>
      <c r="U31" s="122" t="s">
        <v>2</v>
      </c>
      <c r="V31" s="122" t="s">
        <v>49</v>
      </c>
      <c r="W31" s="123">
        <v>3.2559999999999998</v>
      </c>
      <c r="Z31" s="118" t="s">
        <v>164</v>
      </c>
      <c r="AA31" s="118">
        <v>502070700012</v>
      </c>
    </row>
    <row r="32" spans="1:27" ht="25.5">
      <c r="A32" s="115">
        <v>12</v>
      </c>
      <c r="B32" s="116" t="s">
        <v>161</v>
      </c>
      <c r="C32" s="117" t="s">
        <v>170</v>
      </c>
      <c r="D32" s="124" t="s">
        <v>171</v>
      </c>
      <c r="E32" s="119">
        <v>104</v>
      </c>
      <c r="F32" s="118" t="s">
        <v>167</v>
      </c>
      <c r="H32" s="120">
        <f t="shared" si="0"/>
        <v>0</v>
      </c>
      <c r="J32" s="120">
        <f t="shared" si="1"/>
        <v>0</v>
      </c>
      <c r="K32" s="121">
        <v>3.4000000000000002E-4</v>
      </c>
      <c r="L32" s="121">
        <f>E32*K32</f>
        <v>3.5360000000000003E-2</v>
      </c>
      <c r="M32" s="119">
        <v>2.5000000000000001E-2</v>
      </c>
      <c r="N32" s="119">
        <f t="shared" si="2"/>
        <v>2.6</v>
      </c>
      <c r="O32" s="118">
        <v>20</v>
      </c>
      <c r="P32" s="118" t="s">
        <v>131</v>
      </c>
      <c r="T32" s="122" t="s">
        <v>2</v>
      </c>
      <c r="U32" s="122" t="s">
        <v>2</v>
      </c>
      <c r="V32" s="122" t="s">
        <v>49</v>
      </c>
      <c r="W32" s="123">
        <v>29.431999999999999</v>
      </c>
      <c r="Z32" s="118" t="s">
        <v>164</v>
      </c>
      <c r="AA32" s="118">
        <v>5010703000120</v>
      </c>
    </row>
    <row r="33" spans="1:27" ht="25.5">
      <c r="A33" s="115">
        <v>13</v>
      </c>
      <c r="B33" s="116" t="s">
        <v>161</v>
      </c>
      <c r="C33" s="117" t="s">
        <v>172</v>
      </c>
      <c r="D33" s="124" t="s">
        <v>173</v>
      </c>
      <c r="E33" s="119">
        <v>10</v>
      </c>
      <c r="F33" s="118" t="s">
        <v>138</v>
      </c>
      <c r="H33" s="120">
        <f t="shared" si="0"/>
        <v>0</v>
      </c>
      <c r="J33" s="120">
        <f t="shared" si="1"/>
        <v>0</v>
      </c>
      <c r="K33" s="121">
        <v>1.6900000000000001E-3</v>
      </c>
      <c r="L33" s="121">
        <f>E33*K33</f>
        <v>1.6900000000000002E-2</v>
      </c>
      <c r="M33" s="119">
        <v>0.27</v>
      </c>
      <c r="N33" s="119">
        <f t="shared" si="2"/>
        <v>2.7</v>
      </c>
      <c r="O33" s="118">
        <v>20</v>
      </c>
      <c r="P33" s="118" t="s">
        <v>131</v>
      </c>
      <c r="T33" s="122" t="s">
        <v>2</v>
      </c>
      <c r="U33" s="122" t="s">
        <v>2</v>
      </c>
      <c r="V33" s="122" t="s">
        <v>49</v>
      </c>
      <c r="W33" s="123">
        <v>6.37</v>
      </c>
      <c r="Z33" s="118" t="s">
        <v>164</v>
      </c>
      <c r="AA33" s="118">
        <v>5010703000260</v>
      </c>
    </row>
    <row r="34" spans="1:27" ht="25.5">
      <c r="A34" s="115">
        <v>14</v>
      </c>
      <c r="B34" s="116" t="s">
        <v>161</v>
      </c>
      <c r="C34" s="117" t="s">
        <v>174</v>
      </c>
      <c r="D34" s="124" t="s">
        <v>175</v>
      </c>
      <c r="E34" s="119">
        <v>0.68500000000000005</v>
      </c>
      <c r="F34" s="118" t="s">
        <v>130</v>
      </c>
      <c r="H34" s="120">
        <f t="shared" si="0"/>
        <v>0</v>
      </c>
      <c r="J34" s="120">
        <f t="shared" si="1"/>
        <v>0</v>
      </c>
      <c r="K34" s="121">
        <v>1.8699999999999999E-3</v>
      </c>
      <c r="L34" s="121">
        <f>E34*K34</f>
        <v>1.2809500000000001E-3</v>
      </c>
      <c r="M34" s="119">
        <v>1.8</v>
      </c>
      <c r="N34" s="119">
        <f t="shared" si="2"/>
        <v>1.2330000000000001</v>
      </c>
      <c r="O34" s="118">
        <v>20</v>
      </c>
      <c r="P34" s="118" t="s">
        <v>131</v>
      </c>
      <c r="T34" s="122" t="s">
        <v>2</v>
      </c>
      <c r="U34" s="122" t="s">
        <v>2</v>
      </c>
      <c r="V34" s="122" t="s">
        <v>49</v>
      </c>
      <c r="W34" s="123">
        <v>5.1269999999999998</v>
      </c>
      <c r="Z34" s="118" t="s">
        <v>164</v>
      </c>
      <c r="AA34" s="118">
        <v>5010703000280</v>
      </c>
    </row>
    <row r="35" spans="1:27">
      <c r="A35" s="115">
        <v>15</v>
      </c>
      <c r="B35" s="116" t="s">
        <v>161</v>
      </c>
      <c r="C35" s="117" t="s">
        <v>176</v>
      </c>
      <c r="D35" s="124" t="s">
        <v>177</v>
      </c>
      <c r="E35" s="119">
        <v>2</v>
      </c>
      <c r="F35" s="118" t="s">
        <v>167</v>
      </c>
      <c r="H35" s="120">
        <f t="shared" si="0"/>
        <v>0</v>
      </c>
      <c r="J35" s="120">
        <f t="shared" si="1"/>
        <v>0</v>
      </c>
      <c r="K35" s="121">
        <v>6.3000000000000003E-4</v>
      </c>
      <c r="L35" s="121">
        <f>E35*K35</f>
        <v>1.2600000000000001E-3</v>
      </c>
      <c r="M35" s="119">
        <v>0.4</v>
      </c>
      <c r="N35" s="119">
        <f t="shared" si="2"/>
        <v>0.8</v>
      </c>
      <c r="O35" s="118">
        <v>20</v>
      </c>
      <c r="P35" s="118" t="s">
        <v>131</v>
      </c>
      <c r="T35" s="122" t="s">
        <v>2</v>
      </c>
      <c r="U35" s="122" t="s">
        <v>2</v>
      </c>
      <c r="V35" s="122" t="s">
        <v>49</v>
      </c>
      <c r="W35" s="123">
        <v>19.334</v>
      </c>
      <c r="Z35" s="118" t="s">
        <v>164</v>
      </c>
      <c r="AA35" s="118">
        <v>50107</v>
      </c>
    </row>
    <row r="36" spans="1:27" ht="25.5">
      <c r="A36" s="115">
        <v>16</v>
      </c>
      <c r="B36" s="116" t="s">
        <v>161</v>
      </c>
      <c r="C36" s="117" t="s">
        <v>178</v>
      </c>
      <c r="D36" s="124" t="s">
        <v>179</v>
      </c>
      <c r="E36" s="119">
        <v>4</v>
      </c>
      <c r="F36" s="118" t="s">
        <v>167</v>
      </c>
      <c r="H36" s="120">
        <f t="shared" si="0"/>
        <v>0</v>
      </c>
      <c r="J36" s="120">
        <f t="shared" si="1"/>
        <v>0</v>
      </c>
      <c r="M36" s="119">
        <v>3.2000000000000001E-2</v>
      </c>
      <c r="N36" s="119">
        <f t="shared" si="2"/>
        <v>0.128</v>
      </c>
      <c r="O36" s="118">
        <v>20</v>
      </c>
      <c r="P36" s="118" t="s">
        <v>131</v>
      </c>
      <c r="T36" s="122" t="s">
        <v>2</v>
      </c>
      <c r="U36" s="122" t="s">
        <v>2</v>
      </c>
      <c r="V36" s="122" t="s">
        <v>49</v>
      </c>
      <c r="W36" s="123">
        <v>2.9359999999999999</v>
      </c>
      <c r="Z36" s="118" t="s">
        <v>164</v>
      </c>
      <c r="AA36" s="118">
        <v>5010705000310</v>
      </c>
    </row>
    <row r="37" spans="1:27" ht="25.5">
      <c r="A37" s="115">
        <v>17</v>
      </c>
      <c r="B37" s="116" t="s">
        <v>161</v>
      </c>
      <c r="C37" s="117" t="s">
        <v>180</v>
      </c>
      <c r="D37" s="124" t="s">
        <v>181</v>
      </c>
      <c r="E37" s="119">
        <v>2</v>
      </c>
      <c r="F37" s="118" t="s">
        <v>167</v>
      </c>
      <c r="H37" s="120">
        <f t="shared" si="0"/>
        <v>0</v>
      </c>
      <c r="J37" s="120">
        <f t="shared" si="1"/>
        <v>0</v>
      </c>
      <c r="M37" s="119">
        <v>0.09</v>
      </c>
      <c r="N37" s="119">
        <f t="shared" si="2"/>
        <v>0.18</v>
      </c>
      <c r="O37" s="118">
        <v>20</v>
      </c>
      <c r="P37" s="118" t="s">
        <v>131</v>
      </c>
      <c r="T37" s="122" t="s">
        <v>2</v>
      </c>
      <c r="U37" s="122" t="s">
        <v>2</v>
      </c>
      <c r="V37" s="122" t="s">
        <v>49</v>
      </c>
      <c r="W37" s="123">
        <v>2.2000000000000002</v>
      </c>
      <c r="Z37" s="118" t="s">
        <v>164</v>
      </c>
      <c r="AA37" s="118">
        <v>5010705000330</v>
      </c>
    </row>
    <row r="38" spans="1:27">
      <c r="A38" s="115">
        <v>18</v>
      </c>
      <c r="B38" s="116" t="s">
        <v>161</v>
      </c>
      <c r="C38" s="117" t="s">
        <v>182</v>
      </c>
      <c r="D38" s="124" t="s">
        <v>183</v>
      </c>
      <c r="E38" s="119">
        <v>3.8</v>
      </c>
      <c r="F38" s="118" t="s">
        <v>142</v>
      </c>
      <c r="H38" s="120">
        <f t="shared" si="0"/>
        <v>0</v>
      </c>
      <c r="J38" s="120">
        <f t="shared" si="1"/>
        <v>0</v>
      </c>
      <c r="M38" s="119">
        <v>6.6000000000000003E-2</v>
      </c>
      <c r="N38" s="119">
        <f t="shared" si="2"/>
        <v>0.25080000000000002</v>
      </c>
      <c r="O38" s="118">
        <v>20</v>
      </c>
      <c r="P38" s="118" t="s">
        <v>131</v>
      </c>
      <c r="T38" s="122" t="s">
        <v>2</v>
      </c>
      <c r="U38" s="122" t="s">
        <v>2</v>
      </c>
      <c r="V38" s="122" t="s">
        <v>49</v>
      </c>
      <c r="W38" s="123">
        <v>7.1740000000000004</v>
      </c>
      <c r="Z38" s="118" t="s">
        <v>164</v>
      </c>
      <c r="AA38" s="118">
        <v>5010604000604</v>
      </c>
    </row>
    <row r="39" spans="1:27">
      <c r="A39" s="115">
        <v>19</v>
      </c>
      <c r="B39" s="116" t="s">
        <v>161</v>
      </c>
      <c r="C39" s="117" t="s">
        <v>184</v>
      </c>
      <c r="D39" s="124" t="s">
        <v>185</v>
      </c>
      <c r="E39" s="119">
        <v>14.771000000000001</v>
      </c>
      <c r="F39" s="118" t="s">
        <v>186</v>
      </c>
      <c r="H39" s="120">
        <f t="shared" si="0"/>
        <v>0</v>
      </c>
      <c r="J39" s="120">
        <f t="shared" si="1"/>
        <v>0</v>
      </c>
      <c r="O39" s="118">
        <v>20</v>
      </c>
      <c r="P39" s="118" t="s">
        <v>131</v>
      </c>
      <c r="T39" s="122" t="s">
        <v>2</v>
      </c>
      <c r="U39" s="122" t="s">
        <v>2</v>
      </c>
      <c r="V39" s="122" t="s">
        <v>49</v>
      </c>
      <c r="W39" s="123">
        <v>19.024999999999999</v>
      </c>
      <c r="Z39" s="118" t="s">
        <v>164</v>
      </c>
      <c r="AA39" s="118">
        <v>5080185010010</v>
      </c>
    </row>
    <row r="40" spans="1:27">
      <c r="A40" s="115">
        <v>20</v>
      </c>
      <c r="B40" s="116" t="s">
        <v>161</v>
      </c>
      <c r="C40" s="117" t="s">
        <v>187</v>
      </c>
      <c r="D40" s="124" t="s">
        <v>188</v>
      </c>
      <c r="E40" s="119">
        <v>73.855000000000004</v>
      </c>
      <c r="F40" s="118" t="s">
        <v>186</v>
      </c>
      <c r="H40" s="120">
        <f t="shared" si="0"/>
        <v>0</v>
      </c>
      <c r="J40" s="120">
        <f t="shared" si="1"/>
        <v>0</v>
      </c>
      <c r="O40" s="118">
        <v>20</v>
      </c>
      <c r="P40" s="118" t="s">
        <v>131</v>
      </c>
      <c r="T40" s="122" t="s">
        <v>2</v>
      </c>
      <c r="U40" s="122" t="s">
        <v>2</v>
      </c>
      <c r="V40" s="122" t="s">
        <v>49</v>
      </c>
      <c r="W40" s="123">
        <v>39.956000000000003</v>
      </c>
      <c r="Z40" s="118" t="s">
        <v>164</v>
      </c>
      <c r="AA40" s="118">
        <v>5080200020010</v>
      </c>
    </row>
    <row r="41" spans="1:27" ht="25.5">
      <c r="A41" s="115">
        <v>21</v>
      </c>
      <c r="B41" s="116" t="s">
        <v>161</v>
      </c>
      <c r="C41" s="117" t="s">
        <v>189</v>
      </c>
      <c r="D41" s="124" t="s">
        <v>190</v>
      </c>
      <c r="E41" s="119">
        <v>14.771000000000001</v>
      </c>
      <c r="F41" s="118" t="s">
        <v>186</v>
      </c>
      <c r="H41" s="120">
        <f t="shared" si="0"/>
        <v>0</v>
      </c>
      <c r="J41" s="120">
        <f t="shared" si="1"/>
        <v>0</v>
      </c>
      <c r="O41" s="118">
        <v>20</v>
      </c>
      <c r="P41" s="118" t="s">
        <v>131</v>
      </c>
      <c r="T41" s="122" t="s">
        <v>2</v>
      </c>
      <c r="U41" s="122" t="s">
        <v>2</v>
      </c>
      <c r="V41" s="122" t="s">
        <v>49</v>
      </c>
      <c r="Z41" s="118" t="s">
        <v>164</v>
      </c>
      <c r="AA41" s="118">
        <v>5080200020020</v>
      </c>
    </row>
    <row r="42" spans="1:27" ht="25.5">
      <c r="A42" s="115">
        <v>22</v>
      </c>
      <c r="B42" s="116" t="s">
        <v>161</v>
      </c>
      <c r="C42" s="117" t="s">
        <v>191</v>
      </c>
      <c r="D42" s="124" t="s">
        <v>192</v>
      </c>
      <c r="E42" s="119">
        <v>14.771000000000001</v>
      </c>
      <c r="F42" s="118" t="s">
        <v>186</v>
      </c>
      <c r="H42" s="120">
        <f t="shared" si="0"/>
        <v>0</v>
      </c>
      <c r="J42" s="120">
        <f t="shared" si="1"/>
        <v>0</v>
      </c>
      <c r="O42" s="118">
        <v>20</v>
      </c>
      <c r="P42" s="118" t="s">
        <v>131</v>
      </c>
      <c r="T42" s="122" t="s">
        <v>2</v>
      </c>
      <c r="U42" s="122" t="s">
        <v>2</v>
      </c>
      <c r="V42" s="122" t="s">
        <v>49</v>
      </c>
      <c r="W42" s="123">
        <v>16.646999999999998</v>
      </c>
      <c r="Z42" s="118" t="s">
        <v>164</v>
      </c>
      <c r="AA42" s="118">
        <v>5080388010010</v>
      </c>
    </row>
    <row r="43" spans="1:27" ht="25.5">
      <c r="A43" s="115">
        <v>23</v>
      </c>
      <c r="B43" s="116" t="s">
        <v>161</v>
      </c>
      <c r="C43" s="117" t="s">
        <v>193</v>
      </c>
      <c r="D43" s="124" t="s">
        <v>194</v>
      </c>
      <c r="E43" s="119">
        <v>29.542000000000002</v>
      </c>
      <c r="F43" s="118" t="s">
        <v>186</v>
      </c>
      <c r="H43" s="120">
        <f t="shared" si="0"/>
        <v>0</v>
      </c>
      <c r="J43" s="120">
        <f t="shared" si="1"/>
        <v>0</v>
      </c>
      <c r="O43" s="118">
        <v>20</v>
      </c>
      <c r="P43" s="118" t="s">
        <v>131</v>
      </c>
      <c r="T43" s="122" t="s">
        <v>2</v>
      </c>
      <c r="U43" s="122" t="s">
        <v>2</v>
      </c>
      <c r="V43" s="122" t="s">
        <v>49</v>
      </c>
      <c r="W43" s="123">
        <v>3.722</v>
      </c>
      <c r="Z43" s="118" t="s">
        <v>164</v>
      </c>
      <c r="AA43" s="118">
        <v>5080388010020</v>
      </c>
    </row>
    <row r="44" spans="1:27" ht="25.5">
      <c r="A44" s="115">
        <v>24</v>
      </c>
      <c r="B44" s="116" t="s">
        <v>161</v>
      </c>
      <c r="C44" s="117" t="s">
        <v>195</v>
      </c>
      <c r="D44" s="124" t="s">
        <v>196</v>
      </c>
      <c r="E44" s="119">
        <v>14.771000000000001</v>
      </c>
      <c r="F44" s="118" t="s">
        <v>186</v>
      </c>
      <c r="H44" s="120">
        <f t="shared" si="0"/>
        <v>0</v>
      </c>
      <c r="J44" s="120">
        <f t="shared" si="1"/>
        <v>0</v>
      </c>
      <c r="O44" s="118">
        <v>20</v>
      </c>
      <c r="P44" s="118" t="s">
        <v>131</v>
      </c>
      <c r="T44" s="122" t="s">
        <v>2</v>
      </c>
      <c r="U44" s="122" t="s">
        <v>2</v>
      </c>
      <c r="V44" s="122" t="s">
        <v>49</v>
      </c>
      <c r="Z44" s="118" t="s">
        <v>164</v>
      </c>
      <c r="AA44" s="118">
        <v>5080900000312</v>
      </c>
    </row>
    <row r="45" spans="1:27">
      <c r="A45" s="115">
        <v>25</v>
      </c>
      <c r="B45" s="116" t="s">
        <v>127</v>
      </c>
      <c r="C45" s="117" t="s">
        <v>197</v>
      </c>
      <c r="D45" s="124" t="s">
        <v>198</v>
      </c>
      <c r="E45" s="119">
        <v>14.771000000000001</v>
      </c>
      <c r="F45" s="118" t="s">
        <v>186</v>
      </c>
      <c r="H45" s="120">
        <f t="shared" si="0"/>
        <v>0</v>
      </c>
      <c r="J45" s="120">
        <f t="shared" si="1"/>
        <v>0</v>
      </c>
      <c r="O45" s="118">
        <v>20</v>
      </c>
      <c r="P45" s="118" t="s">
        <v>131</v>
      </c>
      <c r="T45" s="122" t="s">
        <v>2</v>
      </c>
      <c r="U45" s="122" t="s">
        <v>2</v>
      </c>
      <c r="V45" s="122" t="s">
        <v>49</v>
      </c>
      <c r="W45" s="123">
        <v>36.661999999999999</v>
      </c>
      <c r="Z45" s="118" t="s">
        <v>139</v>
      </c>
      <c r="AA45" s="118">
        <v>121603</v>
      </c>
    </row>
    <row r="46" spans="1:27">
      <c r="D46" s="135" t="s">
        <v>199</v>
      </c>
      <c r="E46" s="136">
        <f>J46</f>
        <v>0</v>
      </c>
      <c r="H46" s="136">
        <f>SUM(H25:H45)</f>
        <v>0</v>
      </c>
      <c r="I46" s="136">
        <f>SUM(I25:I45)</f>
        <v>0</v>
      </c>
      <c r="J46" s="136">
        <f>SUM(J25:J45)</f>
        <v>0</v>
      </c>
      <c r="L46" s="137">
        <f>SUM(L25:L45)</f>
        <v>0.53114975000000009</v>
      </c>
      <c r="N46" s="138">
        <f>SUM(N25:N45)</f>
        <v>8.4280700000000017</v>
      </c>
      <c r="W46" s="123">
        <f>SUM(W25:W45)</f>
        <v>400.71699999999987</v>
      </c>
    </row>
    <row r="48" spans="1:27">
      <c r="D48" s="135" t="s">
        <v>200</v>
      </c>
      <c r="E48" s="138">
        <f>J48</f>
        <v>0</v>
      </c>
      <c r="H48" s="136">
        <f>+H16+H23+H46</f>
        <v>0</v>
      </c>
      <c r="I48" s="136">
        <f>+I16+I23+I46</f>
        <v>0</v>
      </c>
      <c r="J48" s="136">
        <f>+J16+J23+J46</f>
        <v>0</v>
      </c>
      <c r="L48" s="137">
        <f>+L16+L23+L46</f>
        <v>14.773421100000002</v>
      </c>
      <c r="N48" s="138">
        <f>+N16+N23+N46</f>
        <v>8.4280700000000017</v>
      </c>
      <c r="W48" s="123">
        <f>+W16+W23+W46</f>
        <v>564.12999999999988</v>
      </c>
    </row>
    <row r="50" spans="1:27">
      <c r="B50" s="134" t="s">
        <v>201</v>
      </c>
    </row>
    <row r="51" spans="1:27">
      <c r="B51" s="117" t="s">
        <v>202</v>
      </c>
    </row>
    <row r="52" spans="1:27" ht="25.5">
      <c r="A52" s="115">
        <v>26</v>
      </c>
      <c r="B52" s="116" t="s">
        <v>203</v>
      </c>
      <c r="C52" s="117" t="s">
        <v>204</v>
      </c>
      <c r="D52" s="124" t="s">
        <v>510</v>
      </c>
      <c r="E52" s="119">
        <v>5.5839999999999996</v>
      </c>
      <c r="F52" s="118" t="s">
        <v>167</v>
      </c>
      <c r="H52" s="120">
        <f>ROUND(E52*G52, 2)</f>
        <v>0</v>
      </c>
      <c r="J52" s="120">
        <f>ROUND(E52*G52, 2)</f>
        <v>0</v>
      </c>
      <c r="K52" s="121">
        <v>1.9000000000000001E-4</v>
      </c>
      <c r="L52" s="121">
        <f>E52*K52</f>
        <v>1.0609599999999999E-3</v>
      </c>
      <c r="O52" s="118">
        <v>20</v>
      </c>
      <c r="P52" s="118" t="s">
        <v>131</v>
      </c>
      <c r="T52" s="122" t="s">
        <v>2</v>
      </c>
      <c r="U52" s="122" t="s">
        <v>2</v>
      </c>
      <c r="V52" s="122" t="s">
        <v>205</v>
      </c>
      <c r="W52" s="123">
        <v>2.105</v>
      </c>
      <c r="Z52" s="118" t="s">
        <v>206</v>
      </c>
      <c r="AA52" s="118">
        <v>61020702028010</v>
      </c>
    </row>
    <row r="53" spans="1:27">
      <c r="D53" s="135" t="s">
        <v>207</v>
      </c>
      <c r="E53" s="136">
        <f>J53</f>
        <v>0</v>
      </c>
      <c r="H53" s="136">
        <f>SUM(H50:H52)</f>
        <v>0</v>
      </c>
      <c r="I53" s="136">
        <f>SUM(I50:I52)</f>
        <v>0</v>
      </c>
      <c r="J53" s="136">
        <f>SUM(J50:J52)</f>
        <v>0</v>
      </c>
      <c r="L53" s="137">
        <f>SUM(L50:L52)</f>
        <v>1.0609599999999999E-3</v>
      </c>
      <c r="N53" s="138">
        <f>SUM(N50:N52)</f>
        <v>0</v>
      </c>
      <c r="W53" s="123">
        <f>SUM(W50:W52)</f>
        <v>2.105</v>
      </c>
    </row>
    <row r="55" spans="1:27">
      <c r="B55" s="117" t="s">
        <v>208</v>
      </c>
    </row>
    <row r="56" spans="1:27">
      <c r="A56" s="115">
        <v>27</v>
      </c>
      <c r="B56" s="116" t="s">
        <v>209</v>
      </c>
      <c r="C56" s="117" t="s">
        <v>210</v>
      </c>
      <c r="D56" s="124" t="s">
        <v>511</v>
      </c>
      <c r="E56" s="119">
        <v>5.5839999999999996</v>
      </c>
      <c r="F56" s="118" t="s">
        <v>138</v>
      </c>
      <c r="H56" s="120">
        <f>ROUND(E56*G56, 2)</f>
        <v>0</v>
      </c>
      <c r="J56" s="120">
        <f>ROUND(E56*G56, 2)</f>
        <v>0</v>
      </c>
      <c r="M56" s="119">
        <v>0.12</v>
      </c>
      <c r="N56" s="119">
        <f>E56*M56</f>
        <v>0.6700799999999999</v>
      </c>
      <c r="O56" s="118">
        <v>20</v>
      </c>
      <c r="P56" s="118" t="s">
        <v>131</v>
      </c>
      <c r="T56" s="122" t="s">
        <v>2</v>
      </c>
      <c r="U56" s="122" t="s">
        <v>2</v>
      </c>
      <c r="V56" s="122" t="s">
        <v>205</v>
      </c>
      <c r="W56" s="123">
        <v>1.1779999999999999</v>
      </c>
      <c r="Z56" s="118" t="s">
        <v>211</v>
      </c>
      <c r="AA56" s="118">
        <v>6103010</v>
      </c>
    </row>
    <row r="57" spans="1:27">
      <c r="D57" s="135" t="s">
        <v>212</v>
      </c>
      <c r="E57" s="136">
        <f>J57</f>
        <v>0</v>
      </c>
      <c r="H57" s="136">
        <f>SUM(H55:H56)</f>
        <v>0</v>
      </c>
      <c r="I57" s="136">
        <f>SUM(I55:I56)</f>
        <v>0</v>
      </c>
      <c r="J57" s="136">
        <f>SUM(J55:J56)</f>
        <v>0</v>
      </c>
      <c r="L57" s="137">
        <f>SUM(L55:L56)</f>
        <v>0</v>
      </c>
      <c r="N57" s="138">
        <f>SUM(N55:N56)</f>
        <v>0.6700799999999999</v>
      </c>
      <c r="W57" s="123">
        <f>SUM(W55:W56)</f>
        <v>1.1779999999999999</v>
      </c>
    </row>
    <row r="59" spans="1:27">
      <c r="B59" s="117" t="s">
        <v>501</v>
      </c>
    </row>
    <row r="60" spans="1:27">
      <c r="A60" s="115">
        <v>28</v>
      </c>
      <c r="B60" s="116" t="s">
        <v>213</v>
      </c>
      <c r="C60" s="117" t="s">
        <v>214</v>
      </c>
      <c r="D60" s="124" t="s">
        <v>215</v>
      </c>
      <c r="E60" s="119">
        <v>1</v>
      </c>
      <c r="F60" s="118" t="s">
        <v>216</v>
      </c>
      <c r="G60" s="120">
        <f>UK!G65</f>
        <v>0</v>
      </c>
      <c r="H60" s="120">
        <f>ROUND(E60*G60, 2)</f>
        <v>0</v>
      </c>
      <c r="J60" s="120">
        <f>ROUND(E60*G60, 2)</f>
        <v>0</v>
      </c>
      <c r="O60" s="118">
        <v>20</v>
      </c>
      <c r="P60" s="118" t="s">
        <v>131</v>
      </c>
      <c r="T60" s="122" t="s">
        <v>2</v>
      </c>
      <c r="U60" s="122" t="s">
        <v>2</v>
      </c>
      <c r="V60" s="122" t="s">
        <v>205</v>
      </c>
      <c r="Z60" s="118" t="s">
        <v>217</v>
      </c>
      <c r="AA60" s="118" t="s">
        <v>131</v>
      </c>
    </row>
    <row r="61" spans="1:27">
      <c r="D61" s="135" t="s">
        <v>502</v>
      </c>
      <c r="E61" s="136">
        <f>J61</f>
        <v>0</v>
      </c>
      <c r="H61" s="136">
        <f>SUM(H59:H60)</f>
        <v>0</v>
      </c>
      <c r="I61" s="136">
        <f>SUM(I59:I60)</f>
        <v>0</v>
      </c>
      <c r="J61" s="136">
        <f>SUM(J59:J60)</f>
        <v>0</v>
      </c>
      <c r="L61" s="137">
        <f>SUM(L59:L60)</f>
        <v>0</v>
      </c>
      <c r="N61" s="138">
        <f>SUM(N59:N60)</f>
        <v>0</v>
      </c>
      <c r="W61" s="123">
        <f>SUM(W59:W60)</f>
        <v>0</v>
      </c>
    </row>
    <row r="63" spans="1:27">
      <c r="B63" s="117" t="s">
        <v>218</v>
      </c>
    </row>
    <row r="64" spans="1:27" ht="25.5">
      <c r="A64" s="115">
        <v>29</v>
      </c>
      <c r="B64" s="116" t="s">
        <v>219</v>
      </c>
      <c r="C64" s="117" t="s">
        <v>220</v>
      </c>
      <c r="D64" s="124" t="s">
        <v>221</v>
      </c>
      <c r="E64" s="119">
        <v>120</v>
      </c>
      <c r="F64" s="118" t="s">
        <v>138</v>
      </c>
      <c r="H64" s="120">
        <f>ROUND(E64*G64, 2)</f>
        <v>0</v>
      </c>
      <c r="J64" s="120">
        <f>ROUND(E64*G64, 2)</f>
        <v>0</v>
      </c>
      <c r="M64" s="119">
        <v>2.9000000000000001E-2</v>
      </c>
      <c r="N64" s="119">
        <f>E64*M64</f>
        <v>3.48</v>
      </c>
      <c r="O64" s="118">
        <v>20</v>
      </c>
      <c r="P64" s="118" t="s">
        <v>131</v>
      </c>
      <c r="T64" s="122" t="s">
        <v>2</v>
      </c>
      <c r="U64" s="122" t="s">
        <v>2</v>
      </c>
      <c r="V64" s="122" t="s">
        <v>205</v>
      </c>
      <c r="W64" s="123">
        <v>30.12</v>
      </c>
      <c r="Z64" s="118" t="s">
        <v>217</v>
      </c>
      <c r="AA64" s="118">
        <v>5010306001222</v>
      </c>
    </row>
    <row r="65" spans="1:27" ht="25.5">
      <c r="A65" s="115">
        <v>30</v>
      </c>
      <c r="B65" s="116" t="s">
        <v>219</v>
      </c>
      <c r="C65" s="117" t="s">
        <v>222</v>
      </c>
      <c r="D65" s="124" t="s">
        <v>223</v>
      </c>
      <c r="E65" s="119">
        <v>18</v>
      </c>
      <c r="F65" s="118" t="s">
        <v>138</v>
      </c>
      <c r="H65" s="120">
        <f>ROUND(E65*G65, 2)</f>
        <v>0</v>
      </c>
      <c r="J65" s="120">
        <f>ROUND(E65*G65, 2)</f>
        <v>0</v>
      </c>
      <c r="K65" s="121">
        <v>1.487E-2</v>
      </c>
      <c r="L65" s="121">
        <f>E65*K65</f>
        <v>0.26766000000000001</v>
      </c>
      <c r="O65" s="118">
        <v>20</v>
      </c>
      <c r="P65" s="118" t="s">
        <v>131</v>
      </c>
      <c r="T65" s="122" t="s">
        <v>2</v>
      </c>
      <c r="U65" s="122" t="s">
        <v>2</v>
      </c>
      <c r="V65" s="122" t="s">
        <v>205</v>
      </c>
      <c r="W65" s="123">
        <v>19.116</v>
      </c>
      <c r="Z65" s="118" t="s">
        <v>139</v>
      </c>
      <c r="AA65" s="118">
        <v>69040201011511</v>
      </c>
    </row>
    <row r="66" spans="1:27" ht="14.25" customHeight="1">
      <c r="A66" s="115">
        <v>31</v>
      </c>
      <c r="B66" s="116" t="s">
        <v>219</v>
      </c>
      <c r="C66" s="117" t="s">
        <v>224</v>
      </c>
      <c r="D66" s="124" t="s">
        <v>225</v>
      </c>
      <c r="E66" s="119">
        <v>120</v>
      </c>
      <c r="F66" s="118" t="s">
        <v>138</v>
      </c>
      <c r="H66" s="120">
        <f>ROUND(E66*G66, 2)</f>
        <v>0</v>
      </c>
      <c r="J66" s="120">
        <f>ROUND(E66*G66, 2)</f>
        <v>0</v>
      </c>
      <c r="K66" s="121">
        <v>2.3000000000000001E-4</v>
      </c>
      <c r="L66" s="121">
        <f>E66*K66</f>
        <v>2.76E-2</v>
      </c>
      <c r="O66" s="118">
        <v>20</v>
      </c>
      <c r="P66" s="118" t="s">
        <v>131</v>
      </c>
      <c r="T66" s="122" t="s">
        <v>2</v>
      </c>
      <c r="U66" s="122" t="s">
        <v>2</v>
      </c>
      <c r="V66" s="122" t="s">
        <v>205</v>
      </c>
      <c r="W66" s="123">
        <v>114.6</v>
      </c>
      <c r="Z66" s="118" t="s">
        <v>217</v>
      </c>
      <c r="AA66" s="118">
        <v>69040204000502</v>
      </c>
    </row>
    <row r="67" spans="1:27">
      <c r="A67" s="115">
        <v>32</v>
      </c>
      <c r="B67" s="116" t="s">
        <v>219</v>
      </c>
      <c r="C67" s="117" t="s">
        <v>506</v>
      </c>
      <c r="D67" s="124" t="s">
        <v>507</v>
      </c>
      <c r="F67" s="118" t="s">
        <v>92</v>
      </c>
      <c r="G67" s="120">
        <v>6.8</v>
      </c>
      <c r="H67" s="120">
        <f>ROUND(E67*G67, 2)</f>
        <v>0</v>
      </c>
      <c r="J67" s="120">
        <f>ROUND(E67*G67, 2)</f>
        <v>0</v>
      </c>
    </row>
    <row r="68" spans="1:27">
      <c r="D68" s="135" t="s">
        <v>226</v>
      </c>
      <c r="E68" s="136">
        <f>J68</f>
        <v>0</v>
      </c>
      <c r="G68" s="136"/>
      <c r="H68" s="136">
        <f>SUM(H63:H66)</f>
        <v>0</v>
      </c>
      <c r="I68" s="136">
        <f>SUM(I64:I67)</f>
        <v>0</v>
      </c>
      <c r="J68" s="136">
        <f>SUM(J64:J67)</f>
        <v>0</v>
      </c>
      <c r="L68" s="137">
        <f>SUM(L63:L66)</f>
        <v>0.29526000000000002</v>
      </c>
      <c r="N68" s="138">
        <f>SUM(N63:N66)</f>
        <v>3.48</v>
      </c>
      <c r="W68" s="123">
        <f>SUM(W63:W66)</f>
        <v>163.83600000000001</v>
      </c>
    </row>
    <row r="70" spans="1:27">
      <c r="B70" s="117" t="s">
        <v>227</v>
      </c>
    </row>
    <row r="71" spans="1:27">
      <c r="A71" s="115">
        <v>33</v>
      </c>
      <c r="B71" s="116" t="s">
        <v>228</v>
      </c>
      <c r="C71" s="117" t="s">
        <v>229</v>
      </c>
      <c r="D71" s="124" t="s">
        <v>230</v>
      </c>
      <c r="E71" s="119">
        <v>76</v>
      </c>
      <c r="F71" s="118" t="s">
        <v>167</v>
      </c>
      <c r="H71" s="120">
        <f>ROUND(E71*G71, 2)</f>
        <v>0</v>
      </c>
      <c r="J71" s="120">
        <f t="shared" ref="J71:J76" si="3">ROUND(E71*G71, 2)</f>
        <v>0</v>
      </c>
      <c r="O71" s="118">
        <v>20</v>
      </c>
      <c r="P71" s="118" t="s">
        <v>131</v>
      </c>
      <c r="T71" s="122" t="s">
        <v>2</v>
      </c>
      <c r="U71" s="122" t="s">
        <v>2</v>
      </c>
      <c r="V71" s="122" t="s">
        <v>205</v>
      </c>
      <c r="W71" s="123">
        <v>51.832000000000001</v>
      </c>
      <c r="Z71" s="118" t="s">
        <v>231</v>
      </c>
      <c r="AA71" s="118">
        <v>66050201010010</v>
      </c>
    </row>
    <row r="72" spans="1:27">
      <c r="A72" s="115">
        <v>34</v>
      </c>
      <c r="B72" s="116" t="s">
        <v>232</v>
      </c>
      <c r="C72" s="117" t="s">
        <v>233</v>
      </c>
      <c r="D72" s="124" t="s">
        <v>234</v>
      </c>
      <c r="E72" s="119">
        <v>41</v>
      </c>
      <c r="F72" s="118" t="s">
        <v>167</v>
      </c>
      <c r="I72" s="120">
        <f>ROUND(E72*G72, 2)</f>
        <v>0</v>
      </c>
      <c r="J72" s="120">
        <f t="shared" si="3"/>
        <v>0</v>
      </c>
      <c r="K72" s="121">
        <v>1.7500000000000002E-2</v>
      </c>
      <c r="L72" s="121">
        <f>E72*K72</f>
        <v>0.71750000000000003</v>
      </c>
      <c r="O72" s="118">
        <v>20</v>
      </c>
      <c r="P72" s="118" t="s">
        <v>131</v>
      </c>
      <c r="T72" s="122" t="s">
        <v>2</v>
      </c>
      <c r="U72" s="122" t="s">
        <v>2</v>
      </c>
      <c r="V72" s="122" t="s">
        <v>205</v>
      </c>
      <c r="Z72" s="118" t="s">
        <v>235</v>
      </c>
      <c r="AA72" s="118" t="s">
        <v>131</v>
      </c>
    </row>
    <row r="73" spans="1:27">
      <c r="A73" s="115">
        <v>35</v>
      </c>
      <c r="B73" s="116" t="s">
        <v>232</v>
      </c>
      <c r="C73" s="117" t="s">
        <v>236</v>
      </c>
      <c r="D73" s="124" t="s">
        <v>237</v>
      </c>
      <c r="E73" s="119">
        <v>35</v>
      </c>
      <c r="F73" s="118" t="s">
        <v>167</v>
      </c>
      <c r="I73" s="120">
        <f>ROUND(E73*G73, 2)</f>
        <v>0</v>
      </c>
      <c r="J73" s="120">
        <f t="shared" si="3"/>
        <v>0</v>
      </c>
      <c r="K73" s="121">
        <v>0.02</v>
      </c>
      <c r="L73" s="121">
        <f>E73*K73</f>
        <v>0.70000000000000007</v>
      </c>
      <c r="O73" s="118">
        <v>20</v>
      </c>
      <c r="P73" s="118" t="s">
        <v>131</v>
      </c>
      <c r="T73" s="122" t="s">
        <v>2</v>
      </c>
      <c r="U73" s="122" t="s">
        <v>2</v>
      </c>
      <c r="V73" s="122" t="s">
        <v>205</v>
      </c>
      <c r="Z73" s="118" t="s">
        <v>235</v>
      </c>
      <c r="AA73" s="118" t="s">
        <v>131</v>
      </c>
    </row>
    <row r="74" spans="1:27">
      <c r="A74" s="115">
        <v>36</v>
      </c>
      <c r="B74" s="116" t="s">
        <v>228</v>
      </c>
      <c r="C74" s="117" t="s">
        <v>238</v>
      </c>
      <c r="D74" s="124" t="s">
        <v>239</v>
      </c>
      <c r="E74" s="119">
        <v>9</v>
      </c>
      <c r="F74" s="118" t="s">
        <v>167</v>
      </c>
      <c r="H74" s="120">
        <f>ROUND(E74*G74, 2)</f>
        <v>0</v>
      </c>
      <c r="J74" s="120">
        <f t="shared" si="3"/>
        <v>0</v>
      </c>
      <c r="O74" s="118">
        <v>20</v>
      </c>
      <c r="P74" s="118" t="s">
        <v>131</v>
      </c>
      <c r="T74" s="122" t="s">
        <v>2</v>
      </c>
      <c r="U74" s="122" t="s">
        <v>2</v>
      </c>
      <c r="V74" s="122" t="s">
        <v>205</v>
      </c>
      <c r="W74" s="123">
        <v>6.3540000000000001</v>
      </c>
      <c r="Z74" s="118" t="s">
        <v>231</v>
      </c>
      <c r="AA74" s="118">
        <v>6704021601001</v>
      </c>
    </row>
    <row r="75" spans="1:27" ht="12" customHeight="1">
      <c r="A75" s="115">
        <v>37</v>
      </c>
      <c r="B75" s="116" t="s">
        <v>232</v>
      </c>
      <c r="C75" s="117" t="s">
        <v>240</v>
      </c>
      <c r="D75" s="124" t="s">
        <v>241</v>
      </c>
      <c r="E75" s="119">
        <v>9</v>
      </c>
      <c r="F75" s="118" t="s">
        <v>167</v>
      </c>
      <c r="I75" s="120">
        <f>ROUND(E75*G75, 2)</f>
        <v>0</v>
      </c>
      <c r="J75" s="120">
        <f t="shared" si="3"/>
        <v>0</v>
      </c>
      <c r="K75" s="121">
        <v>2.1499999999999998E-2</v>
      </c>
      <c r="L75" s="121">
        <f>E75*K75</f>
        <v>0.19349999999999998</v>
      </c>
      <c r="O75" s="118">
        <v>20</v>
      </c>
      <c r="P75" s="118" t="s">
        <v>131</v>
      </c>
      <c r="T75" s="122" t="s">
        <v>2</v>
      </c>
      <c r="U75" s="122" t="s">
        <v>2</v>
      </c>
      <c r="V75" s="122" t="s">
        <v>205</v>
      </c>
      <c r="Z75" s="118" t="s">
        <v>235</v>
      </c>
      <c r="AA75" s="118" t="s">
        <v>131</v>
      </c>
    </row>
    <row r="76" spans="1:27">
      <c r="A76" s="115">
        <v>38</v>
      </c>
      <c r="B76" s="116" t="s">
        <v>228</v>
      </c>
      <c r="C76" s="117" t="s">
        <v>508</v>
      </c>
      <c r="D76" s="124" t="s">
        <v>509</v>
      </c>
      <c r="F76" s="118" t="s">
        <v>92</v>
      </c>
      <c r="G76" s="120">
        <v>0.6</v>
      </c>
      <c r="J76" s="120">
        <f t="shared" si="3"/>
        <v>0</v>
      </c>
    </row>
    <row r="77" spans="1:27">
      <c r="D77" s="135" t="s">
        <v>242</v>
      </c>
      <c r="E77" s="136">
        <f>J77</f>
        <v>0</v>
      </c>
      <c r="H77" s="136">
        <f>SUM(H71:H76)</f>
        <v>0</v>
      </c>
      <c r="I77" s="136">
        <f>SUM(I70:I75)</f>
        <v>0</v>
      </c>
      <c r="J77" s="136">
        <f>SUM(J70:J76)</f>
        <v>0</v>
      </c>
      <c r="L77" s="137">
        <f>SUM(L70:L75)</f>
        <v>1.611</v>
      </c>
      <c r="N77" s="138">
        <f>SUM(N70:N75)</f>
        <v>0</v>
      </c>
      <c r="W77" s="123">
        <f>SUM(W70:W75)</f>
        <v>58.186</v>
      </c>
    </row>
    <row r="79" spans="1:27">
      <c r="B79" s="117" t="s">
        <v>243</v>
      </c>
    </row>
    <row r="80" spans="1:27" ht="25.5">
      <c r="A80" s="115">
        <v>39</v>
      </c>
      <c r="B80" s="116" t="s">
        <v>244</v>
      </c>
      <c r="C80" s="117" t="s">
        <v>245</v>
      </c>
      <c r="D80" s="124" t="s">
        <v>246</v>
      </c>
      <c r="E80" s="119">
        <v>213.42</v>
      </c>
      <c r="F80" s="118" t="s">
        <v>247</v>
      </c>
      <c r="H80" s="120">
        <f>ROUND(E80*G80, 2)</f>
        <v>0</v>
      </c>
      <c r="J80" s="120">
        <f>ROUND(E80*G80, 2)</f>
        <v>0</v>
      </c>
      <c r="K80" s="121">
        <v>5.0000000000000002E-5</v>
      </c>
      <c r="L80" s="121">
        <f>E80*K80</f>
        <v>1.0671E-2</v>
      </c>
      <c r="O80" s="118">
        <v>20</v>
      </c>
      <c r="P80" s="118" t="s">
        <v>131</v>
      </c>
      <c r="T80" s="122" t="s">
        <v>2</v>
      </c>
      <c r="U80" s="122" t="s">
        <v>2</v>
      </c>
      <c r="V80" s="122" t="s">
        <v>205</v>
      </c>
      <c r="W80" s="123">
        <v>14.086</v>
      </c>
      <c r="Z80" s="118" t="s">
        <v>248</v>
      </c>
      <c r="AA80" s="118">
        <v>67120900000040</v>
      </c>
    </row>
    <row r="81" spans="1:27">
      <c r="A81" s="115">
        <v>40</v>
      </c>
      <c r="B81" s="116" t="s">
        <v>232</v>
      </c>
      <c r="C81" s="117" t="s">
        <v>249</v>
      </c>
      <c r="D81" s="124" t="s">
        <v>250</v>
      </c>
      <c r="E81" s="119">
        <v>234.762</v>
      </c>
      <c r="F81" s="118" t="s">
        <v>247</v>
      </c>
      <c r="I81" s="120">
        <f>ROUND(E81*G81, 2)</f>
        <v>0</v>
      </c>
      <c r="J81" s="120">
        <f>ROUND(E81*G81, 2)</f>
        <v>0</v>
      </c>
      <c r="K81" s="121">
        <v>1E-3</v>
      </c>
      <c r="L81" s="121">
        <f>E81*K81</f>
        <v>0.234762</v>
      </c>
      <c r="O81" s="118">
        <v>20</v>
      </c>
      <c r="P81" s="118" t="s">
        <v>131</v>
      </c>
      <c r="T81" s="122" t="s">
        <v>2</v>
      </c>
      <c r="U81" s="122" t="s">
        <v>2</v>
      </c>
      <c r="V81" s="122" t="s">
        <v>205</v>
      </c>
      <c r="Z81" s="118" t="s">
        <v>251</v>
      </c>
      <c r="AA81" s="118" t="s">
        <v>131</v>
      </c>
    </row>
    <row r="82" spans="1:27" ht="25.5">
      <c r="A82" s="115">
        <v>41</v>
      </c>
      <c r="B82" s="116" t="s">
        <v>244</v>
      </c>
      <c r="C82" s="117" t="s">
        <v>252</v>
      </c>
      <c r="D82" s="124" t="s">
        <v>253</v>
      </c>
      <c r="F82" s="118" t="s">
        <v>254</v>
      </c>
      <c r="G82" s="120">
        <v>0.8</v>
      </c>
      <c r="H82" s="120">
        <f>ROUND(E82*G82, 2)</f>
        <v>0</v>
      </c>
      <c r="J82" s="120">
        <f>ROUND(E82*G82, 2)</f>
        <v>0</v>
      </c>
      <c r="O82" s="118">
        <v>20</v>
      </c>
      <c r="P82" s="118" t="s">
        <v>131</v>
      </c>
      <c r="T82" s="122" t="s">
        <v>2</v>
      </c>
      <c r="U82" s="122" t="s">
        <v>2</v>
      </c>
      <c r="V82" s="122" t="s">
        <v>205</v>
      </c>
      <c r="Z82" s="118" t="s">
        <v>248</v>
      </c>
      <c r="AA82" s="118">
        <v>6799670001603</v>
      </c>
    </row>
    <row r="83" spans="1:27">
      <c r="D83" s="135" t="s">
        <v>255</v>
      </c>
      <c r="E83" s="136">
        <f>J83</f>
        <v>0</v>
      </c>
      <c r="H83" s="136">
        <f>SUM(H79:H82)</f>
        <v>0</v>
      </c>
      <c r="I83" s="136">
        <f>SUM(I79:I82)</f>
        <v>0</v>
      </c>
      <c r="J83" s="136">
        <f>SUM(J79:J82)</f>
        <v>0</v>
      </c>
      <c r="L83" s="137">
        <f>SUM(L79:L82)</f>
        <v>0.24543300000000001</v>
      </c>
      <c r="N83" s="138">
        <f>SUM(N79:N82)</f>
        <v>0</v>
      </c>
      <c r="W83" s="123">
        <f>SUM(W79:W82)</f>
        <v>14.086</v>
      </c>
    </row>
    <row r="85" spans="1:27">
      <c r="B85" s="117" t="s">
        <v>256</v>
      </c>
    </row>
    <row r="86" spans="1:27">
      <c r="A86" s="115">
        <v>42</v>
      </c>
      <c r="B86" s="116" t="s">
        <v>257</v>
      </c>
      <c r="C86" s="117" t="s">
        <v>258</v>
      </c>
      <c r="D86" s="124" t="s">
        <v>259</v>
      </c>
      <c r="E86" s="119">
        <v>14.7</v>
      </c>
      <c r="F86" s="118" t="s">
        <v>142</v>
      </c>
      <c r="H86" s="120">
        <f>ROUND(E86*G86, 2)</f>
        <v>0</v>
      </c>
      <c r="J86" s="120">
        <f>ROUND(E86*G86, 2)</f>
        <v>0</v>
      </c>
      <c r="K86" s="121">
        <v>6.0999999999999997E-4</v>
      </c>
      <c r="L86" s="121">
        <f>E86*K86</f>
        <v>8.9669999999999993E-3</v>
      </c>
      <c r="O86" s="118">
        <v>20</v>
      </c>
      <c r="P86" s="118" t="s">
        <v>131</v>
      </c>
      <c r="T86" s="122" t="s">
        <v>2</v>
      </c>
      <c r="U86" s="122" t="s">
        <v>2</v>
      </c>
      <c r="V86" s="122" t="s">
        <v>205</v>
      </c>
      <c r="W86" s="123">
        <v>7.35</v>
      </c>
      <c r="Z86" s="118" t="s">
        <v>260</v>
      </c>
      <c r="AA86" s="118">
        <v>71010303</v>
      </c>
    </row>
    <row r="87" spans="1:27">
      <c r="A87" s="115">
        <v>43</v>
      </c>
      <c r="B87" s="116" t="s">
        <v>257</v>
      </c>
      <c r="C87" s="117" t="s">
        <v>261</v>
      </c>
      <c r="D87" s="124" t="s">
        <v>262</v>
      </c>
      <c r="E87" s="119">
        <v>16</v>
      </c>
      <c r="F87" s="118" t="s">
        <v>138</v>
      </c>
      <c r="H87" s="120">
        <f>ROUND(E87*G87, 2)</f>
        <v>0</v>
      </c>
      <c r="J87" s="120">
        <f>ROUND(E87*G87, 2)</f>
        <v>0</v>
      </c>
      <c r="K87" s="121">
        <v>4.5300000000000002E-3</v>
      </c>
      <c r="L87" s="121">
        <f>E87*K87</f>
        <v>7.2480000000000003E-2</v>
      </c>
      <c r="O87" s="118">
        <v>20</v>
      </c>
      <c r="P87" s="118" t="s">
        <v>131</v>
      </c>
      <c r="T87" s="122" t="s">
        <v>2</v>
      </c>
      <c r="U87" s="122" t="s">
        <v>2</v>
      </c>
      <c r="V87" s="122" t="s">
        <v>205</v>
      </c>
      <c r="W87" s="123">
        <v>14.736000000000001</v>
      </c>
      <c r="Z87" s="118" t="s">
        <v>217</v>
      </c>
      <c r="AA87" s="118">
        <v>71010102021131</v>
      </c>
    </row>
    <row r="88" spans="1:27">
      <c r="A88" s="115">
        <v>44</v>
      </c>
      <c r="B88" s="116" t="s">
        <v>232</v>
      </c>
      <c r="C88" s="117" t="s">
        <v>263</v>
      </c>
      <c r="D88" s="124" t="s">
        <v>264</v>
      </c>
      <c r="E88" s="119">
        <v>18.344000000000001</v>
      </c>
      <c r="F88" s="118" t="s">
        <v>138</v>
      </c>
      <c r="I88" s="120">
        <f>ROUND(E88*G88, 2)</f>
        <v>0</v>
      </c>
      <c r="J88" s="120">
        <f>ROUND(E88*G88, 2)</f>
        <v>0</v>
      </c>
      <c r="K88" s="121">
        <v>0.02</v>
      </c>
      <c r="L88" s="121">
        <f>E88*K88</f>
        <v>0.36688000000000004</v>
      </c>
      <c r="O88" s="118">
        <v>20</v>
      </c>
      <c r="P88" s="118" t="s">
        <v>131</v>
      </c>
      <c r="T88" s="122" t="s">
        <v>2</v>
      </c>
      <c r="U88" s="122" t="s">
        <v>2</v>
      </c>
      <c r="V88" s="122" t="s">
        <v>205</v>
      </c>
      <c r="Z88" s="118" t="s">
        <v>265</v>
      </c>
      <c r="AA88" s="118" t="s">
        <v>131</v>
      </c>
    </row>
    <row r="89" spans="1:27" ht="25.5">
      <c r="A89" s="115">
        <v>45</v>
      </c>
      <c r="B89" s="116" t="s">
        <v>257</v>
      </c>
      <c r="C89" s="117" t="s">
        <v>266</v>
      </c>
      <c r="D89" s="124" t="s">
        <v>267</v>
      </c>
      <c r="F89" s="118" t="s">
        <v>254</v>
      </c>
      <c r="G89" s="120">
        <v>3.8</v>
      </c>
      <c r="H89" s="120">
        <f>ROUND(E89*G89, 2)</f>
        <v>0</v>
      </c>
      <c r="J89" s="120">
        <f>ROUND(E89*G89, 2)</f>
        <v>0</v>
      </c>
      <c r="O89" s="118">
        <v>20</v>
      </c>
      <c r="P89" s="118" t="s">
        <v>131</v>
      </c>
      <c r="T89" s="122" t="s">
        <v>2</v>
      </c>
      <c r="U89" s="122" t="s">
        <v>2</v>
      </c>
      <c r="V89" s="122" t="s">
        <v>205</v>
      </c>
      <c r="Z89" s="118" t="s">
        <v>260</v>
      </c>
      <c r="AA89" s="118">
        <v>7199710</v>
      </c>
    </row>
    <row r="90" spans="1:27">
      <c r="D90" s="135" t="s">
        <v>268</v>
      </c>
      <c r="E90" s="136">
        <f>J90</f>
        <v>0</v>
      </c>
      <c r="H90" s="136">
        <f>SUM(H85:H89)</f>
        <v>0</v>
      </c>
      <c r="I90" s="136">
        <f>SUM(I85:I89)</f>
        <v>0</v>
      </c>
      <c r="J90" s="136">
        <f>SUM(J85:J89)</f>
        <v>0</v>
      </c>
      <c r="L90" s="137">
        <f>SUM(L85:L89)</f>
        <v>0.44832700000000003</v>
      </c>
      <c r="N90" s="138">
        <f>SUM(N85:N89)</f>
        <v>0</v>
      </c>
      <c r="W90" s="123">
        <f>SUM(W85:W89)</f>
        <v>22.085999999999999</v>
      </c>
    </row>
    <row r="92" spans="1:27">
      <c r="B92" s="117" t="s">
        <v>269</v>
      </c>
    </row>
    <row r="93" spans="1:27">
      <c r="A93" s="115">
        <v>46</v>
      </c>
      <c r="B93" s="116" t="s">
        <v>270</v>
      </c>
      <c r="C93" s="117" t="s">
        <v>271</v>
      </c>
      <c r="D93" s="124" t="s">
        <v>272</v>
      </c>
      <c r="E93" s="119">
        <v>60.24</v>
      </c>
      <c r="F93" s="118" t="s">
        <v>138</v>
      </c>
      <c r="H93" s="120">
        <f>ROUND(E93*G93, 2)</f>
        <v>0</v>
      </c>
      <c r="J93" s="120">
        <f>ROUND(E93*G93, 2)</f>
        <v>0</v>
      </c>
      <c r="O93" s="118">
        <v>20</v>
      </c>
      <c r="P93" s="118" t="s">
        <v>131</v>
      </c>
      <c r="T93" s="122" t="s">
        <v>2</v>
      </c>
      <c r="U93" s="122" t="s">
        <v>2</v>
      </c>
      <c r="V93" s="122" t="s">
        <v>205</v>
      </c>
      <c r="W93" s="123">
        <v>31.506</v>
      </c>
      <c r="Z93" s="118" t="s">
        <v>164</v>
      </c>
      <c r="AA93" s="118">
        <v>84010290008020</v>
      </c>
    </row>
    <row r="94" spans="1:27">
      <c r="A94" s="115">
        <v>47</v>
      </c>
      <c r="B94" s="116" t="s">
        <v>270</v>
      </c>
      <c r="C94" s="117" t="s">
        <v>273</v>
      </c>
      <c r="D94" s="124" t="s">
        <v>274</v>
      </c>
      <c r="E94" s="119">
        <v>60.24</v>
      </c>
      <c r="F94" s="118" t="s">
        <v>138</v>
      </c>
      <c r="H94" s="120">
        <f>ROUND(E94*G94, 2)</f>
        <v>0</v>
      </c>
      <c r="J94" s="120">
        <f>ROUND(E94*G94, 2)</f>
        <v>0</v>
      </c>
      <c r="K94" s="121">
        <v>2.3000000000000001E-4</v>
      </c>
      <c r="L94" s="121">
        <f>E94*K94</f>
        <v>1.3855200000000002E-2</v>
      </c>
      <c r="O94" s="118">
        <v>20</v>
      </c>
      <c r="P94" s="118" t="s">
        <v>131</v>
      </c>
      <c r="T94" s="122" t="s">
        <v>2</v>
      </c>
      <c r="U94" s="122" t="s">
        <v>2</v>
      </c>
      <c r="V94" s="122" t="s">
        <v>205</v>
      </c>
      <c r="W94" s="123">
        <v>21.988</v>
      </c>
      <c r="Z94" s="118" t="s">
        <v>275</v>
      </c>
      <c r="AA94" s="118">
        <v>84010202030020</v>
      </c>
    </row>
    <row r="95" spans="1:27">
      <c r="D95" s="135" t="s">
        <v>276</v>
      </c>
      <c r="E95" s="136">
        <f>J95</f>
        <v>0</v>
      </c>
      <c r="H95" s="136">
        <f>SUM(H92:H94)</f>
        <v>0</v>
      </c>
      <c r="I95" s="136">
        <f>SUM(I92:I94)</f>
        <v>0</v>
      </c>
      <c r="J95" s="136">
        <f>SUM(J92:J94)</f>
        <v>0</v>
      </c>
      <c r="L95" s="137">
        <f>SUM(L92:L94)</f>
        <v>1.3855200000000002E-2</v>
      </c>
      <c r="N95" s="138">
        <f>SUM(N92:N94)</f>
        <v>0</v>
      </c>
      <c r="W95" s="123">
        <f>SUM(W92:W94)</f>
        <v>53.494</v>
      </c>
    </row>
    <row r="97" spans="1:27">
      <c r="B97" s="117" t="s">
        <v>277</v>
      </c>
    </row>
    <row r="98" spans="1:27" ht="25.5">
      <c r="A98" s="115">
        <v>48</v>
      </c>
      <c r="B98" s="116" t="s">
        <v>278</v>
      </c>
      <c r="C98" s="117" t="s">
        <v>279</v>
      </c>
      <c r="D98" s="124" t="s">
        <v>280</v>
      </c>
      <c r="E98" s="119">
        <v>362</v>
      </c>
      <c r="F98" s="118" t="s">
        <v>138</v>
      </c>
      <c r="H98" s="120">
        <f>ROUND(E98*G98, 2)</f>
        <v>0</v>
      </c>
      <c r="J98" s="120">
        <f>ROUND(E98*G98, 2)</f>
        <v>0</v>
      </c>
      <c r="K98" s="121">
        <v>1.8000000000000001E-4</v>
      </c>
      <c r="L98" s="121">
        <f>E98*K98</f>
        <v>6.516000000000001E-2</v>
      </c>
      <c r="O98" s="118">
        <v>20</v>
      </c>
      <c r="P98" s="118" t="s">
        <v>131</v>
      </c>
      <c r="T98" s="122" t="s">
        <v>2</v>
      </c>
      <c r="U98" s="122" t="s">
        <v>2</v>
      </c>
      <c r="V98" s="122" t="s">
        <v>205</v>
      </c>
      <c r="W98" s="123">
        <v>26.788</v>
      </c>
      <c r="Z98" s="118" t="s">
        <v>275</v>
      </c>
      <c r="AA98" s="118">
        <v>84020327022371</v>
      </c>
    </row>
    <row r="99" spans="1:27">
      <c r="D99" s="135" t="s">
        <v>281</v>
      </c>
      <c r="E99" s="136">
        <f>J99</f>
        <v>0</v>
      </c>
      <c r="H99" s="136">
        <f>SUM(H97:H98)</f>
        <v>0</v>
      </c>
      <c r="I99" s="136">
        <f>SUM(I97:I98)</f>
        <v>0</v>
      </c>
      <c r="J99" s="136">
        <f>SUM(J97:J98)</f>
        <v>0</v>
      </c>
      <c r="L99" s="137">
        <f>SUM(L97:L98)</f>
        <v>6.516000000000001E-2</v>
      </c>
      <c r="N99" s="138">
        <f>SUM(N97:N98)</f>
        <v>0</v>
      </c>
      <c r="W99" s="123">
        <f>SUM(W97:W98)</f>
        <v>26.788</v>
      </c>
    </row>
    <row r="101" spans="1:27">
      <c r="D101" s="135" t="s">
        <v>282</v>
      </c>
      <c r="E101" s="138">
        <f>J101</f>
        <v>0</v>
      </c>
      <c r="H101" s="136">
        <f>+H53+H57+H61+H68+H77+H83+H90+H95+H99</f>
        <v>0</v>
      </c>
      <c r="I101" s="136">
        <f>+I53+I57+I61+I68+I77+I83+I90+I95+I99</f>
        <v>0</v>
      </c>
      <c r="J101" s="136">
        <f>+J53+J57+J61+J68+J77+J83+J90+J95+J99</f>
        <v>0</v>
      </c>
      <c r="L101" s="137">
        <f>+L53+L57+L61+L68+L77+L83+L90+L95+L99</f>
        <v>2.6800961600000002</v>
      </c>
      <c r="N101" s="138">
        <f>+N53+N57+N61+N68+N77+N83+N90+N95+N99</f>
        <v>4.15008</v>
      </c>
      <c r="W101" s="123">
        <f>+W53+W57+W61+W68+W77+W83+W90+W95+W99</f>
        <v>341.75900000000001</v>
      </c>
    </row>
    <row r="103" spans="1:27">
      <c r="B103" s="134" t="s">
        <v>283</v>
      </c>
    </row>
    <row r="104" spans="1:27">
      <c r="B104" s="117" t="s">
        <v>284</v>
      </c>
    </row>
    <row r="105" spans="1:27">
      <c r="A105" s="115">
        <v>49</v>
      </c>
      <c r="B105" s="116" t="s">
        <v>285</v>
      </c>
      <c r="C105" s="117" t="s">
        <v>286</v>
      </c>
      <c r="D105" s="124" t="s">
        <v>287</v>
      </c>
      <c r="E105" s="119">
        <v>1</v>
      </c>
      <c r="F105" s="118" t="s">
        <v>216</v>
      </c>
      <c r="G105" s="120">
        <f>Elektro!H40</f>
        <v>0</v>
      </c>
      <c r="H105" s="120">
        <f>ROUND(E105*G105, 2)</f>
        <v>0</v>
      </c>
      <c r="J105" s="120">
        <f>ROUND(E105*G105, 2)</f>
        <v>0</v>
      </c>
      <c r="O105" s="118">
        <v>20</v>
      </c>
      <c r="P105" s="118" t="s">
        <v>131</v>
      </c>
      <c r="T105" s="122" t="s">
        <v>2</v>
      </c>
      <c r="U105" s="122" t="s">
        <v>2</v>
      </c>
      <c r="V105" s="122" t="s">
        <v>113</v>
      </c>
      <c r="W105" s="123">
        <v>7.8E-2</v>
      </c>
      <c r="Z105" s="118" t="s">
        <v>288</v>
      </c>
      <c r="AA105" s="118">
        <v>91010101010050</v>
      </c>
    </row>
    <row r="106" spans="1:27">
      <c r="D106" s="135" t="s">
        <v>289</v>
      </c>
      <c r="E106" s="136">
        <f>J106</f>
        <v>0</v>
      </c>
      <c r="H106" s="136">
        <f>SUM(H103:H105)</f>
        <v>0</v>
      </c>
      <c r="I106" s="136">
        <f>SUM(I103:I105)</f>
        <v>0</v>
      </c>
      <c r="J106" s="136">
        <f>SUM(J103:J105)</f>
        <v>0</v>
      </c>
      <c r="L106" s="137">
        <f>SUM(L103:L105)</f>
        <v>0</v>
      </c>
      <c r="N106" s="138">
        <f>SUM(N103:N105)</f>
        <v>0</v>
      </c>
      <c r="W106" s="123">
        <f>SUM(W103:W105)</f>
        <v>7.8E-2</v>
      </c>
    </row>
    <row r="108" spans="1:27">
      <c r="B108" s="117" t="s">
        <v>504</v>
      </c>
    </row>
    <row r="109" spans="1:27">
      <c r="A109" s="115">
        <v>50</v>
      </c>
      <c r="B109" s="116" t="s">
        <v>290</v>
      </c>
      <c r="C109" s="117" t="s">
        <v>291</v>
      </c>
      <c r="D109" s="124" t="s">
        <v>292</v>
      </c>
      <c r="E109" s="119">
        <v>1</v>
      </c>
      <c r="F109" s="118" t="s">
        <v>216</v>
      </c>
      <c r="G109" s="120">
        <f>VZT!F131+VZT!H131</f>
        <v>0</v>
      </c>
      <c r="H109" s="120">
        <f>ROUND(E109*G109, 2)</f>
        <v>0</v>
      </c>
      <c r="J109" s="120">
        <f>ROUND(E109*G109, 2)</f>
        <v>0</v>
      </c>
      <c r="O109" s="118">
        <v>20</v>
      </c>
      <c r="P109" s="118" t="s">
        <v>131</v>
      </c>
      <c r="T109" s="122" t="s">
        <v>2</v>
      </c>
      <c r="U109" s="122" t="s">
        <v>2</v>
      </c>
      <c r="V109" s="122" t="s">
        <v>113</v>
      </c>
      <c r="Z109" s="118" t="s">
        <v>217</v>
      </c>
      <c r="AA109" s="118" t="s">
        <v>131</v>
      </c>
    </row>
    <row r="110" spans="1:27">
      <c r="D110" s="135" t="s">
        <v>505</v>
      </c>
      <c r="E110" s="136">
        <f>J110</f>
        <v>0</v>
      </c>
      <c r="H110" s="136">
        <f>SUM(H108:H109)</f>
        <v>0</v>
      </c>
      <c r="I110" s="136">
        <f>SUM(I108:I109)</f>
        <v>0</v>
      </c>
      <c r="J110" s="136">
        <f>SUM(J108:J109)</f>
        <v>0</v>
      </c>
      <c r="L110" s="137">
        <f>SUM(L108:L109)</f>
        <v>0</v>
      </c>
      <c r="N110" s="138">
        <f>SUM(N108:N109)</f>
        <v>0</v>
      </c>
      <c r="W110" s="123">
        <f>SUM(W108:W109)</f>
        <v>0</v>
      </c>
    </row>
    <row r="112" spans="1:27">
      <c r="D112" s="135" t="s">
        <v>293</v>
      </c>
      <c r="E112" s="138">
        <f>J112</f>
        <v>0</v>
      </c>
      <c r="H112" s="136">
        <f>+H106+H110</f>
        <v>0</v>
      </c>
      <c r="I112" s="136">
        <f>+I106+I110</f>
        <v>0</v>
      </c>
      <c r="J112" s="136">
        <f>+J106+J110</f>
        <v>0</v>
      </c>
      <c r="L112" s="137">
        <f>+L106+L110</f>
        <v>0</v>
      </c>
      <c r="N112" s="138">
        <f>+N106+N110</f>
        <v>0</v>
      </c>
      <c r="W112" s="123">
        <f>+W106+W110</f>
        <v>7.8E-2</v>
      </c>
    </row>
    <row r="114" spans="1:27">
      <c r="B114" s="134" t="s">
        <v>304</v>
      </c>
    </row>
    <row r="115" spans="1:27">
      <c r="B115" s="117" t="s">
        <v>294</v>
      </c>
    </row>
    <row r="116" spans="1:27">
      <c r="A116" s="115">
        <v>51</v>
      </c>
      <c r="B116" s="116" t="s">
        <v>295</v>
      </c>
      <c r="C116" s="117" t="s">
        <v>296</v>
      </c>
      <c r="D116" s="124" t="s">
        <v>297</v>
      </c>
      <c r="E116" s="119">
        <v>0</v>
      </c>
      <c r="F116" s="118" t="s">
        <v>298</v>
      </c>
      <c r="G116" s="120">
        <v>0</v>
      </c>
      <c r="H116" s="120">
        <f>ROUND(E116*G116, 2)</f>
        <v>0</v>
      </c>
      <c r="J116" s="120">
        <f>ROUND(E116*G116, 2)</f>
        <v>0</v>
      </c>
      <c r="O116" s="118">
        <v>20</v>
      </c>
      <c r="P116" s="118" t="s">
        <v>131</v>
      </c>
      <c r="T116" s="122" t="s">
        <v>2</v>
      </c>
      <c r="U116" s="122" t="s">
        <v>2</v>
      </c>
      <c r="V116" s="122" t="s">
        <v>299</v>
      </c>
      <c r="Z116" s="118" t="s">
        <v>217</v>
      </c>
      <c r="AA116" s="118" t="s">
        <v>131</v>
      </c>
    </row>
    <row r="117" spans="1:27">
      <c r="A117" s="115">
        <v>52</v>
      </c>
      <c r="B117" s="116" t="s">
        <v>295</v>
      </c>
      <c r="C117" s="117" t="s">
        <v>300</v>
      </c>
      <c r="D117" s="124" t="s">
        <v>297</v>
      </c>
      <c r="E117" s="119">
        <v>0</v>
      </c>
      <c r="F117" s="118" t="s">
        <v>298</v>
      </c>
      <c r="G117" s="120">
        <v>0</v>
      </c>
      <c r="H117" s="120">
        <f>ROUND(E117*G117, 2)</f>
        <v>0</v>
      </c>
      <c r="J117" s="120">
        <f>ROUND(E117*G117, 2)</f>
        <v>0</v>
      </c>
      <c r="O117" s="118">
        <v>20</v>
      </c>
      <c r="P117" s="118" t="s">
        <v>131</v>
      </c>
      <c r="T117" s="122" t="s">
        <v>2</v>
      </c>
      <c r="U117" s="122" t="s">
        <v>2</v>
      </c>
      <c r="V117" s="122" t="s">
        <v>299</v>
      </c>
      <c r="Z117" s="118" t="s">
        <v>217</v>
      </c>
      <c r="AA117" s="118" t="s">
        <v>131</v>
      </c>
    </row>
    <row r="118" spans="1:27">
      <c r="A118" s="115">
        <v>53</v>
      </c>
      <c r="B118" s="116" t="s">
        <v>295</v>
      </c>
      <c r="C118" s="117" t="s">
        <v>301</v>
      </c>
      <c r="D118" s="124" t="s">
        <v>297</v>
      </c>
      <c r="E118" s="119">
        <v>0</v>
      </c>
      <c r="F118" s="118" t="s">
        <v>298</v>
      </c>
      <c r="G118" s="120">
        <v>0</v>
      </c>
      <c r="H118" s="120">
        <f>ROUND(E118*G118, 2)</f>
        <v>0</v>
      </c>
      <c r="J118" s="120">
        <f>ROUND(E118*G118, 2)</f>
        <v>0</v>
      </c>
      <c r="O118" s="118">
        <v>20</v>
      </c>
      <c r="P118" s="118" t="s">
        <v>131</v>
      </c>
      <c r="T118" s="122" t="s">
        <v>2</v>
      </c>
      <c r="U118" s="122" t="s">
        <v>2</v>
      </c>
      <c r="V118" s="122" t="s">
        <v>299</v>
      </c>
      <c r="Z118" s="118" t="s">
        <v>217</v>
      </c>
      <c r="AA118" s="118" t="s">
        <v>131</v>
      </c>
    </row>
    <row r="119" spans="1:27">
      <c r="D119" s="135" t="s">
        <v>305</v>
      </c>
      <c r="E119" s="136">
        <f>J119</f>
        <v>0</v>
      </c>
      <c r="H119" s="136">
        <f>SUM(H114:H118)</f>
        <v>0</v>
      </c>
      <c r="I119" s="136">
        <f>SUM(I114:I118)</f>
        <v>0</v>
      </c>
      <c r="J119" s="136">
        <f>SUM(J114:J118)</f>
        <v>0</v>
      </c>
      <c r="L119" s="137">
        <f>SUM(L114:L118)</f>
        <v>0</v>
      </c>
      <c r="N119" s="138">
        <f>SUM(N114:N118)</f>
        <v>0</v>
      </c>
      <c r="W119" s="123">
        <f>SUM(W114:W118)</f>
        <v>0</v>
      </c>
    </row>
    <row r="121" spans="1:27">
      <c r="D121" s="135" t="s">
        <v>302</v>
      </c>
      <c r="E121" s="136">
        <f>J121</f>
        <v>0</v>
      </c>
      <c r="H121" s="136">
        <f>+H119</f>
        <v>0</v>
      </c>
      <c r="I121" s="136">
        <f>+I119</f>
        <v>0</v>
      </c>
      <c r="J121" s="136">
        <f>+J119</f>
        <v>0</v>
      </c>
      <c r="L121" s="137">
        <f>+L119</f>
        <v>0</v>
      </c>
      <c r="N121" s="138">
        <f>+N119</f>
        <v>0</v>
      </c>
      <c r="W121" s="123">
        <f>+W119</f>
        <v>0</v>
      </c>
    </row>
    <row r="123" spans="1:27">
      <c r="D123" s="139" t="s">
        <v>303</v>
      </c>
      <c r="E123" s="136">
        <f>J123</f>
        <v>0</v>
      </c>
      <c r="H123" s="136">
        <f>+H48+H101+H112+H121</f>
        <v>0</v>
      </c>
      <c r="I123" s="136">
        <f>+I48+I101+I112+I121</f>
        <v>0</v>
      </c>
      <c r="J123" s="136">
        <f>+J48+J101+J112+J121</f>
        <v>0</v>
      </c>
      <c r="L123" s="137">
        <f>+L48+L101+L112+L121</f>
        <v>17.453517260000002</v>
      </c>
      <c r="N123" s="138">
        <f>+N48+N101+N112+N121</f>
        <v>12.578150000000001</v>
      </c>
      <c r="W123" s="123">
        <f>+W48+W101+W112+W121</f>
        <v>905.96699999999987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69"/>
  <sheetViews>
    <sheetView workbookViewId="0">
      <selection activeCell="F12" sqref="F12:F65"/>
    </sheetView>
  </sheetViews>
  <sheetFormatPr defaultRowHeight="12.75"/>
  <cols>
    <col min="1" max="1" width="9.140625" style="141"/>
    <col min="2" max="2" width="9.42578125" style="218" customWidth="1"/>
    <col min="3" max="3" width="62.42578125" style="161" customWidth="1"/>
    <col min="4" max="4" width="9.85546875" style="144" customWidth="1"/>
    <col min="5" max="5" width="6.140625" style="218" customWidth="1"/>
    <col min="6" max="6" width="12.42578125" style="145" customWidth="1"/>
    <col min="7" max="7" width="14.85546875" style="219" customWidth="1"/>
    <col min="8" max="8" width="9.140625" style="141"/>
    <col min="9" max="9" width="14" style="141" customWidth="1"/>
    <col min="10" max="10" width="17" style="141" customWidth="1"/>
    <col min="11" max="256" width="9.140625" style="141"/>
    <col min="257" max="257" width="14.42578125" style="141" bestFit="1" customWidth="1"/>
    <col min="258" max="258" width="8.5703125" style="141" customWidth="1"/>
    <col min="259" max="259" width="67.140625" style="141" bestFit="1" customWidth="1"/>
    <col min="260" max="260" width="7.140625" style="141" customWidth="1"/>
    <col min="261" max="261" width="4.7109375" style="141" customWidth="1"/>
    <col min="262" max="262" width="10.7109375" style="141" customWidth="1"/>
    <col min="263" max="263" width="15.140625" style="141" bestFit="1" customWidth="1"/>
    <col min="264" max="264" width="9.140625" style="141"/>
    <col min="265" max="265" width="14" style="141" customWidth="1"/>
    <col min="266" max="266" width="17" style="141" customWidth="1"/>
    <col min="267" max="512" width="9.140625" style="141"/>
    <col min="513" max="513" width="14.42578125" style="141" bestFit="1" customWidth="1"/>
    <col min="514" max="514" width="8.5703125" style="141" customWidth="1"/>
    <col min="515" max="515" width="67.140625" style="141" bestFit="1" customWidth="1"/>
    <col min="516" max="516" width="7.140625" style="141" customWidth="1"/>
    <col min="517" max="517" width="4.7109375" style="141" customWidth="1"/>
    <col min="518" max="518" width="10.7109375" style="141" customWidth="1"/>
    <col min="519" max="519" width="15.140625" style="141" bestFit="1" customWidth="1"/>
    <col min="520" max="520" width="9.140625" style="141"/>
    <col min="521" max="521" width="14" style="141" customWidth="1"/>
    <col min="522" max="522" width="17" style="141" customWidth="1"/>
    <col min="523" max="768" width="9.140625" style="141"/>
    <col min="769" max="769" width="14.42578125" style="141" bestFit="1" customWidth="1"/>
    <col min="770" max="770" width="8.5703125" style="141" customWidth="1"/>
    <col min="771" max="771" width="67.140625" style="141" bestFit="1" customWidth="1"/>
    <col min="772" max="772" width="7.140625" style="141" customWidth="1"/>
    <col min="773" max="773" width="4.7109375" style="141" customWidth="1"/>
    <col min="774" max="774" width="10.7109375" style="141" customWidth="1"/>
    <col min="775" max="775" width="15.140625" style="141" bestFit="1" customWidth="1"/>
    <col min="776" max="776" width="9.140625" style="141"/>
    <col min="777" max="777" width="14" style="141" customWidth="1"/>
    <col min="778" max="778" width="17" style="141" customWidth="1"/>
    <col min="779" max="1024" width="9.140625" style="141"/>
    <col min="1025" max="1025" width="14.42578125" style="141" bestFit="1" customWidth="1"/>
    <col min="1026" max="1026" width="8.5703125" style="141" customWidth="1"/>
    <col min="1027" max="1027" width="67.140625" style="141" bestFit="1" customWidth="1"/>
    <col min="1028" max="1028" width="7.140625" style="141" customWidth="1"/>
    <col min="1029" max="1029" width="4.7109375" style="141" customWidth="1"/>
    <col min="1030" max="1030" width="10.7109375" style="141" customWidth="1"/>
    <col min="1031" max="1031" width="15.140625" style="141" bestFit="1" customWidth="1"/>
    <col min="1032" max="1032" width="9.140625" style="141"/>
    <col min="1033" max="1033" width="14" style="141" customWidth="1"/>
    <col min="1034" max="1034" width="17" style="141" customWidth="1"/>
    <col min="1035" max="1280" width="9.140625" style="141"/>
    <col min="1281" max="1281" width="14.42578125" style="141" bestFit="1" customWidth="1"/>
    <col min="1282" max="1282" width="8.5703125" style="141" customWidth="1"/>
    <col min="1283" max="1283" width="67.140625" style="141" bestFit="1" customWidth="1"/>
    <col min="1284" max="1284" width="7.140625" style="141" customWidth="1"/>
    <col min="1285" max="1285" width="4.7109375" style="141" customWidth="1"/>
    <col min="1286" max="1286" width="10.7109375" style="141" customWidth="1"/>
    <col min="1287" max="1287" width="15.140625" style="141" bestFit="1" customWidth="1"/>
    <col min="1288" max="1288" width="9.140625" style="141"/>
    <col min="1289" max="1289" width="14" style="141" customWidth="1"/>
    <col min="1290" max="1290" width="17" style="141" customWidth="1"/>
    <col min="1291" max="1536" width="9.140625" style="141"/>
    <col min="1537" max="1537" width="14.42578125" style="141" bestFit="1" customWidth="1"/>
    <col min="1538" max="1538" width="8.5703125" style="141" customWidth="1"/>
    <col min="1539" max="1539" width="67.140625" style="141" bestFit="1" customWidth="1"/>
    <col min="1540" max="1540" width="7.140625" style="141" customWidth="1"/>
    <col min="1541" max="1541" width="4.7109375" style="141" customWidth="1"/>
    <col min="1542" max="1542" width="10.7109375" style="141" customWidth="1"/>
    <col min="1543" max="1543" width="15.140625" style="141" bestFit="1" customWidth="1"/>
    <col min="1544" max="1544" width="9.140625" style="141"/>
    <col min="1545" max="1545" width="14" style="141" customWidth="1"/>
    <col min="1546" max="1546" width="17" style="141" customWidth="1"/>
    <col min="1547" max="1792" width="9.140625" style="141"/>
    <col min="1793" max="1793" width="14.42578125" style="141" bestFit="1" customWidth="1"/>
    <col min="1794" max="1794" width="8.5703125" style="141" customWidth="1"/>
    <col min="1795" max="1795" width="67.140625" style="141" bestFit="1" customWidth="1"/>
    <col min="1796" max="1796" width="7.140625" style="141" customWidth="1"/>
    <col min="1797" max="1797" width="4.7109375" style="141" customWidth="1"/>
    <col min="1798" max="1798" width="10.7109375" style="141" customWidth="1"/>
    <col min="1799" max="1799" width="15.140625" style="141" bestFit="1" customWidth="1"/>
    <col min="1800" max="1800" width="9.140625" style="141"/>
    <col min="1801" max="1801" width="14" style="141" customWidth="1"/>
    <col min="1802" max="1802" width="17" style="141" customWidth="1"/>
    <col min="1803" max="2048" width="9.140625" style="141"/>
    <col min="2049" max="2049" width="14.42578125" style="141" bestFit="1" customWidth="1"/>
    <col min="2050" max="2050" width="8.5703125" style="141" customWidth="1"/>
    <col min="2051" max="2051" width="67.140625" style="141" bestFit="1" customWidth="1"/>
    <col min="2052" max="2052" width="7.140625" style="141" customWidth="1"/>
    <col min="2053" max="2053" width="4.7109375" style="141" customWidth="1"/>
    <col min="2054" max="2054" width="10.7109375" style="141" customWidth="1"/>
    <col min="2055" max="2055" width="15.140625" style="141" bestFit="1" customWidth="1"/>
    <col min="2056" max="2056" width="9.140625" style="141"/>
    <col min="2057" max="2057" width="14" style="141" customWidth="1"/>
    <col min="2058" max="2058" width="17" style="141" customWidth="1"/>
    <col min="2059" max="2304" width="9.140625" style="141"/>
    <col min="2305" max="2305" width="14.42578125" style="141" bestFit="1" customWidth="1"/>
    <col min="2306" max="2306" width="8.5703125" style="141" customWidth="1"/>
    <col min="2307" max="2307" width="67.140625" style="141" bestFit="1" customWidth="1"/>
    <col min="2308" max="2308" width="7.140625" style="141" customWidth="1"/>
    <col min="2309" max="2309" width="4.7109375" style="141" customWidth="1"/>
    <col min="2310" max="2310" width="10.7109375" style="141" customWidth="1"/>
    <col min="2311" max="2311" width="15.140625" style="141" bestFit="1" customWidth="1"/>
    <col min="2312" max="2312" width="9.140625" style="141"/>
    <col min="2313" max="2313" width="14" style="141" customWidth="1"/>
    <col min="2314" max="2314" width="17" style="141" customWidth="1"/>
    <col min="2315" max="2560" width="9.140625" style="141"/>
    <col min="2561" max="2561" width="14.42578125" style="141" bestFit="1" customWidth="1"/>
    <col min="2562" max="2562" width="8.5703125" style="141" customWidth="1"/>
    <col min="2563" max="2563" width="67.140625" style="141" bestFit="1" customWidth="1"/>
    <col min="2564" max="2564" width="7.140625" style="141" customWidth="1"/>
    <col min="2565" max="2565" width="4.7109375" style="141" customWidth="1"/>
    <col min="2566" max="2566" width="10.7109375" style="141" customWidth="1"/>
    <col min="2567" max="2567" width="15.140625" style="141" bestFit="1" customWidth="1"/>
    <col min="2568" max="2568" width="9.140625" style="141"/>
    <col min="2569" max="2569" width="14" style="141" customWidth="1"/>
    <col min="2570" max="2570" width="17" style="141" customWidth="1"/>
    <col min="2571" max="2816" width="9.140625" style="141"/>
    <col min="2817" max="2817" width="14.42578125" style="141" bestFit="1" customWidth="1"/>
    <col min="2818" max="2818" width="8.5703125" style="141" customWidth="1"/>
    <col min="2819" max="2819" width="67.140625" style="141" bestFit="1" customWidth="1"/>
    <col min="2820" max="2820" width="7.140625" style="141" customWidth="1"/>
    <col min="2821" max="2821" width="4.7109375" style="141" customWidth="1"/>
    <col min="2822" max="2822" width="10.7109375" style="141" customWidth="1"/>
    <col min="2823" max="2823" width="15.140625" style="141" bestFit="1" customWidth="1"/>
    <col min="2824" max="2824" width="9.140625" style="141"/>
    <col min="2825" max="2825" width="14" style="141" customWidth="1"/>
    <col min="2826" max="2826" width="17" style="141" customWidth="1"/>
    <col min="2827" max="3072" width="9.140625" style="141"/>
    <col min="3073" max="3073" width="14.42578125" style="141" bestFit="1" customWidth="1"/>
    <col min="3074" max="3074" width="8.5703125" style="141" customWidth="1"/>
    <col min="3075" max="3075" width="67.140625" style="141" bestFit="1" customWidth="1"/>
    <col min="3076" max="3076" width="7.140625" style="141" customWidth="1"/>
    <col min="3077" max="3077" width="4.7109375" style="141" customWidth="1"/>
    <col min="3078" max="3078" width="10.7109375" style="141" customWidth="1"/>
    <col min="3079" max="3079" width="15.140625" style="141" bestFit="1" customWidth="1"/>
    <col min="3080" max="3080" width="9.140625" style="141"/>
    <col min="3081" max="3081" width="14" style="141" customWidth="1"/>
    <col min="3082" max="3082" width="17" style="141" customWidth="1"/>
    <col min="3083" max="3328" width="9.140625" style="141"/>
    <col min="3329" max="3329" width="14.42578125" style="141" bestFit="1" customWidth="1"/>
    <col min="3330" max="3330" width="8.5703125" style="141" customWidth="1"/>
    <col min="3331" max="3331" width="67.140625" style="141" bestFit="1" customWidth="1"/>
    <col min="3332" max="3332" width="7.140625" style="141" customWidth="1"/>
    <col min="3333" max="3333" width="4.7109375" style="141" customWidth="1"/>
    <col min="3334" max="3334" width="10.7109375" style="141" customWidth="1"/>
    <col min="3335" max="3335" width="15.140625" style="141" bestFit="1" customWidth="1"/>
    <col min="3336" max="3336" width="9.140625" style="141"/>
    <col min="3337" max="3337" width="14" style="141" customWidth="1"/>
    <col min="3338" max="3338" width="17" style="141" customWidth="1"/>
    <col min="3339" max="3584" width="9.140625" style="141"/>
    <col min="3585" max="3585" width="14.42578125" style="141" bestFit="1" customWidth="1"/>
    <col min="3586" max="3586" width="8.5703125" style="141" customWidth="1"/>
    <col min="3587" max="3587" width="67.140625" style="141" bestFit="1" customWidth="1"/>
    <col min="3588" max="3588" width="7.140625" style="141" customWidth="1"/>
    <col min="3589" max="3589" width="4.7109375" style="141" customWidth="1"/>
    <col min="3590" max="3590" width="10.7109375" style="141" customWidth="1"/>
    <col min="3591" max="3591" width="15.140625" style="141" bestFit="1" customWidth="1"/>
    <col min="3592" max="3592" width="9.140625" style="141"/>
    <col min="3593" max="3593" width="14" style="141" customWidth="1"/>
    <col min="3594" max="3594" width="17" style="141" customWidth="1"/>
    <col min="3595" max="3840" width="9.140625" style="141"/>
    <col min="3841" max="3841" width="14.42578125" style="141" bestFit="1" customWidth="1"/>
    <col min="3842" max="3842" width="8.5703125" style="141" customWidth="1"/>
    <col min="3843" max="3843" width="67.140625" style="141" bestFit="1" customWidth="1"/>
    <col min="3844" max="3844" width="7.140625" style="141" customWidth="1"/>
    <col min="3845" max="3845" width="4.7109375" style="141" customWidth="1"/>
    <col min="3846" max="3846" width="10.7109375" style="141" customWidth="1"/>
    <col min="3847" max="3847" width="15.140625" style="141" bestFit="1" customWidth="1"/>
    <col min="3848" max="3848" width="9.140625" style="141"/>
    <col min="3849" max="3849" width="14" style="141" customWidth="1"/>
    <col min="3850" max="3850" width="17" style="141" customWidth="1"/>
    <col min="3851" max="4096" width="9.140625" style="141"/>
    <col min="4097" max="4097" width="14.42578125" style="141" bestFit="1" customWidth="1"/>
    <col min="4098" max="4098" width="8.5703125" style="141" customWidth="1"/>
    <col min="4099" max="4099" width="67.140625" style="141" bestFit="1" customWidth="1"/>
    <col min="4100" max="4100" width="7.140625" style="141" customWidth="1"/>
    <col min="4101" max="4101" width="4.7109375" style="141" customWidth="1"/>
    <col min="4102" max="4102" width="10.7109375" style="141" customWidth="1"/>
    <col min="4103" max="4103" width="15.140625" style="141" bestFit="1" customWidth="1"/>
    <col min="4104" max="4104" width="9.140625" style="141"/>
    <col min="4105" max="4105" width="14" style="141" customWidth="1"/>
    <col min="4106" max="4106" width="17" style="141" customWidth="1"/>
    <col min="4107" max="4352" width="9.140625" style="141"/>
    <col min="4353" max="4353" width="14.42578125" style="141" bestFit="1" customWidth="1"/>
    <col min="4354" max="4354" width="8.5703125" style="141" customWidth="1"/>
    <col min="4355" max="4355" width="67.140625" style="141" bestFit="1" customWidth="1"/>
    <col min="4356" max="4356" width="7.140625" style="141" customWidth="1"/>
    <col min="4357" max="4357" width="4.7109375" style="141" customWidth="1"/>
    <col min="4358" max="4358" width="10.7109375" style="141" customWidth="1"/>
    <col min="4359" max="4359" width="15.140625" style="141" bestFit="1" customWidth="1"/>
    <col min="4360" max="4360" width="9.140625" style="141"/>
    <col min="4361" max="4361" width="14" style="141" customWidth="1"/>
    <col min="4362" max="4362" width="17" style="141" customWidth="1"/>
    <col min="4363" max="4608" width="9.140625" style="141"/>
    <col min="4609" max="4609" width="14.42578125" style="141" bestFit="1" customWidth="1"/>
    <col min="4610" max="4610" width="8.5703125" style="141" customWidth="1"/>
    <col min="4611" max="4611" width="67.140625" style="141" bestFit="1" customWidth="1"/>
    <col min="4612" max="4612" width="7.140625" style="141" customWidth="1"/>
    <col min="4613" max="4613" width="4.7109375" style="141" customWidth="1"/>
    <col min="4614" max="4614" width="10.7109375" style="141" customWidth="1"/>
    <col min="4615" max="4615" width="15.140625" style="141" bestFit="1" customWidth="1"/>
    <col min="4616" max="4616" width="9.140625" style="141"/>
    <col min="4617" max="4617" width="14" style="141" customWidth="1"/>
    <col min="4618" max="4618" width="17" style="141" customWidth="1"/>
    <col min="4619" max="4864" width="9.140625" style="141"/>
    <col min="4865" max="4865" width="14.42578125" style="141" bestFit="1" customWidth="1"/>
    <col min="4866" max="4866" width="8.5703125" style="141" customWidth="1"/>
    <col min="4867" max="4867" width="67.140625" style="141" bestFit="1" customWidth="1"/>
    <col min="4868" max="4868" width="7.140625" style="141" customWidth="1"/>
    <col min="4869" max="4869" width="4.7109375" style="141" customWidth="1"/>
    <col min="4870" max="4870" width="10.7109375" style="141" customWidth="1"/>
    <col min="4871" max="4871" width="15.140625" style="141" bestFit="1" customWidth="1"/>
    <col min="4872" max="4872" width="9.140625" style="141"/>
    <col min="4873" max="4873" width="14" style="141" customWidth="1"/>
    <col min="4874" max="4874" width="17" style="141" customWidth="1"/>
    <col min="4875" max="5120" width="9.140625" style="141"/>
    <col min="5121" max="5121" width="14.42578125" style="141" bestFit="1" customWidth="1"/>
    <col min="5122" max="5122" width="8.5703125" style="141" customWidth="1"/>
    <col min="5123" max="5123" width="67.140625" style="141" bestFit="1" customWidth="1"/>
    <col min="5124" max="5124" width="7.140625" style="141" customWidth="1"/>
    <col min="5125" max="5125" width="4.7109375" style="141" customWidth="1"/>
    <col min="5126" max="5126" width="10.7109375" style="141" customWidth="1"/>
    <col min="5127" max="5127" width="15.140625" style="141" bestFit="1" customWidth="1"/>
    <col min="5128" max="5128" width="9.140625" style="141"/>
    <col min="5129" max="5129" width="14" style="141" customWidth="1"/>
    <col min="5130" max="5130" width="17" style="141" customWidth="1"/>
    <col min="5131" max="5376" width="9.140625" style="141"/>
    <col min="5377" max="5377" width="14.42578125" style="141" bestFit="1" customWidth="1"/>
    <col min="5378" max="5378" width="8.5703125" style="141" customWidth="1"/>
    <col min="5379" max="5379" width="67.140625" style="141" bestFit="1" customWidth="1"/>
    <col min="5380" max="5380" width="7.140625" style="141" customWidth="1"/>
    <col min="5381" max="5381" width="4.7109375" style="141" customWidth="1"/>
    <col min="5382" max="5382" width="10.7109375" style="141" customWidth="1"/>
    <col min="5383" max="5383" width="15.140625" style="141" bestFit="1" customWidth="1"/>
    <col min="5384" max="5384" width="9.140625" style="141"/>
    <col min="5385" max="5385" width="14" style="141" customWidth="1"/>
    <col min="5386" max="5386" width="17" style="141" customWidth="1"/>
    <col min="5387" max="5632" width="9.140625" style="141"/>
    <col min="5633" max="5633" width="14.42578125" style="141" bestFit="1" customWidth="1"/>
    <col min="5634" max="5634" width="8.5703125" style="141" customWidth="1"/>
    <col min="5635" max="5635" width="67.140625" style="141" bestFit="1" customWidth="1"/>
    <col min="5636" max="5636" width="7.140625" style="141" customWidth="1"/>
    <col min="5637" max="5637" width="4.7109375" style="141" customWidth="1"/>
    <col min="5638" max="5638" width="10.7109375" style="141" customWidth="1"/>
    <col min="5639" max="5639" width="15.140625" style="141" bestFit="1" customWidth="1"/>
    <col min="5640" max="5640" width="9.140625" style="141"/>
    <col min="5641" max="5641" width="14" style="141" customWidth="1"/>
    <col min="5642" max="5642" width="17" style="141" customWidth="1"/>
    <col min="5643" max="5888" width="9.140625" style="141"/>
    <col min="5889" max="5889" width="14.42578125" style="141" bestFit="1" customWidth="1"/>
    <col min="5890" max="5890" width="8.5703125" style="141" customWidth="1"/>
    <col min="5891" max="5891" width="67.140625" style="141" bestFit="1" customWidth="1"/>
    <col min="5892" max="5892" width="7.140625" style="141" customWidth="1"/>
    <col min="5893" max="5893" width="4.7109375" style="141" customWidth="1"/>
    <col min="5894" max="5894" width="10.7109375" style="141" customWidth="1"/>
    <col min="5895" max="5895" width="15.140625" style="141" bestFit="1" customWidth="1"/>
    <col min="5896" max="5896" width="9.140625" style="141"/>
    <col min="5897" max="5897" width="14" style="141" customWidth="1"/>
    <col min="5898" max="5898" width="17" style="141" customWidth="1"/>
    <col min="5899" max="6144" width="9.140625" style="141"/>
    <col min="6145" max="6145" width="14.42578125" style="141" bestFit="1" customWidth="1"/>
    <col min="6146" max="6146" width="8.5703125" style="141" customWidth="1"/>
    <col min="6147" max="6147" width="67.140625" style="141" bestFit="1" customWidth="1"/>
    <col min="6148" max="6148" width="7.140625" style="141" customWidth="1"/>
    <col min="6149" max="6149" width="4.7109375" style="141" customWidth="1"/>
    <col min="6150" max="6150" width="10.7109375" style="141" customWidth="1"/>
    <col min="6151" max="6151" width="15.140625" style="141" bestFit="1" customWidth="1"/>
    <col min="6152" max="6152" width="9.140625" style="141"/>
    <col min="6153" max="6153" width="14" style="141" customWidth="1"/>
    <col min="6154" max="6154" width="17" style="141" customWidth="1"/>
    <col min="6155" max="6400" width="9.140625" style="141"/>
    <col min="6401" max="6401" width="14.42578125" style="141" bestFit="1" customWidth="1"/>
    <col min="6402" max="6402" width="8.5703125" style="141" customWidth="1"/>
    <col min="6403" max="6403" width="67.140625" style="141" bestFit="1" customWidth="1"/>
    <col min="6404" max="6404" width="7.140625" style="141" customWidth="1"/>
    <col min="6405" max="6405" width="4.7109375" style="141" customWidth="1"/>
    <col min="6406" max="6406" width="10.7109375" style="141" customWidth="1"/>
    <col min="6407" max="6407" width="15.140625" style="141" bestFit="1" customWidth="1"/>
    <col min="6408" max="6408" width="9.140625" style="141"/>
    <col min="6409" max="6409" width="14" style="141" customWidth="1"/>
    <col min="6410" max="6410" width="17" style="141" customWidth="1"/>
    <col min="6411" max="6656" width="9.140625" style="141"/>
    <col min="6657" max="6657" width="14.42578125" style="141" bestFit="1" customWidth="1"/>
    <col min="6658" max="6658" width="8.5703125" style="141" customWidth="1"/>
    <col min="6659" max="6659" width="67.140625" style="141" bestFit="1" customWidth="1"/>
    <col min="6660" max="6660" width="7.140625" style="141" customWidth="1"/>
    <col min="6661" max="6661" width="4.7109375" style="141" customWidth="1"/>
    <col min="6662" max="6662" width="10.7109375" style="141" customWidth="1"/>
    <col min="6663" max="6663" width="15.140625" style="141" bestFit="1" customWidth="1"/>
    <col min="6664" max="6664" width="9.140625" style="141"/>
    <col min="6665" max="6665" width="14" style="141" customWidth="1"/>
    <col min="6666" max="6666" width="17" style="141" customWidth="1"/>
    <col min="6667" max="6912" width="9.140625" style="141"/>
    <col min="6913" max="6913" width="14.42578125" style="141" bestFit="1" customWidth="1"/>
    <col min="6914" max="6914" width="8.5703125" style="141" customWidth="1"/>
    <col min="6915" max="6915" width="67.140625" style="141" bestFit="1" customWidth="1"/>
    <col min="6916" max="6916" width="7.140625" style="141" customWidth="1"/>
    <col min="6917" max="6917" width="4.7109375" style="141" customWidth="1"/>
    <col min="6918" max="6918" width="10.7109375" style="141" customWidth="1"/>
    <col min="6919" max="6919" width="15.140625" style="141" bestFit="1" customWidth="1"/>
    <col min="6920" max="6920" width="9.140625" style="141"/>
    <col min="6921" max="6921" width="14" style="141" customWidth="1"/>
    <col min="6922" max="6922" width="17" style="141" customWidth="1"/>
    <col min="6923" max="7168" width="9.140625" style="141"/>
    <col min="7169" max="7169" width="14.42578125" style="141" bestFit="1" customWidth="1"/>
    <col min="7170" max="7170" width="8.5703125" style="141" customWidth="1"/>
    <col min="7171" max="7171" width="67.140625" style="141" bestFit="1" customWidth="1"/>
    <col min="7172" max="7172" width="7.140625" style="141" customWidth="1"/>
    <col min="7173" max="7173" width="4.7109375" style="141" customWidth="1"/>
    <col min="7174" max="7174" width="10.7109375" style="141" customWidth="1"/>
    <col min="7175" max="7175" width="15.140625" style="141" bestFit="1" customWidth="1"/>
    <col min="7176" max="7176" width="9.140625" style="141"/>
    <col min="7177" max="7177" width="14" style="141" customWidth="1"/>
    <col min="7178" max="7178" width="17" style="141" customWidth="1"/>
    <col min="7179" max="7424" width="9.140625" style="141"/>
    <col min="7425" max="7425" width="14.42578125" style="141" bestFit="1" customWidth="1"/>
    <col min="7426" max="7426" width="8.5703125" style="141" customWidth="1"/>
    <col min="7427" max="7427" width="67.140625" style="141" bestFit="1" customWidth="1"/>
    <col min="7428" max="7428" width="7.140625" style="141" customWidth="1"/>
    <col min="7429" max="7429" width="4.7109375" style="141" customWidth="1"/>
    <col min="7430" max="7430" width="10.7109375" style="141" customWidth="1"/>
    <col min="7431" max="7431" width="15.140625" style="141" bestFit="1" customWidth="1"/>
    <col min="7432" max="7432" width="9.140625" style="141"/>
    <col min="7433" max="7433" width="14" style="141" customWidth="1"/>
    <col min="7434" max="7434" width="17" style="141" customWidth="1"/>
    <col min="7435" max="7680" width="9.140625" style="141"/>
    <col min="7681" max="7681" width="14.42578125" style="141" bestFit="1" customWidth="1"/>
    <col min="7682" max="7682" width="8.5703125" style="141" customWidth="1"/>
    <col min="7683" max="7683" width="67.140625" style="141" bestFit="1" customWidth="1"/>
    <col min="7684" max="7684" width="7.140625" style="141" customWidth="1"/>
    <col min="7685" max="7685" width="4.7109375" style="141" customWidth="1"/>
    <col min="7686" max="7686" width="10.7109375" style="141" customWidth="1"/>
    <col min="7687" max="7687" width="15.140625" style="141" bestFit="1" customWidth="1"/>
    <col min="7688" max="7688" width="9.140625" style="141"/>
    <col min="7689" max="7689" width="14" style="141" customWidth="1"/>
    <col min="7690" max="7690" width="17" style="141" customWidth="1"/>
    <col min="7691" max="7936" width="9.140625" style="141"/>
    <col min="7937" max="7937" width="14.42578125" style="141" bestFit="1" customWidth="1"/>
    <col min="7938" max="7938" width="8.5703125" style="141" customWidth="1"/>
    <col min="7939" max="7939" width="67.140625" style="141" bestFit="1" customWidth="1"/>
    <col min="7940" max="7940" width="7.140625" style="141" customWidth="1"/>
    <col min="7941" max="7941" width="4.7109375" style="141" customWidth="1"/>
    <col min="7942" max="7942" width="10.7109375" style="141" customWidth="1"/>
    <col min="7943" max="7943" width="15.140625" style="141" bestFit="1" customWidth="1"/>
    <col min="7944" max="7944" width="9.140625" style="141"/>
    <col min="7945" max="7945" width="14" style="141" customWidth="1"/>
    <col min="7946" max="7946" width="17" style="141" customWidth="1"/>
    <col min="7947" max="8192" width="9.140625" style="141"/>
    <col min="8193" max="8193" width="14.42578125" style="141" bestFit="1" customWidth="1"/>
    <col min="8194" max="8194" width="8.5703125" style="141" customWidth="1"/>
    <col min="8195" max="8195" width="67.140625" style="141" bestFit="1" customWidth="1"/>
    <col min="8196" max="8196" width="7.140625" style="141" customWidth="1"/>
    <col min="8197" max="8197" width="4.7109375" style="141" customWidth="1"/>
    <col min="8198" max="8198" width="10.7109375" style="141" customWidth="1"/>
    <col min="8199" max="8199" width="15.140625" style="141" bestFit="1" customWidth="1"/>
    <col min="8200" max="8200" width="9.140625" style="141"/>
    <col min="8201" max="8201" width="14" style="141" customWidth="1"/>
    <col min="8202" max="8202" width="17" style="141" customWidth="1"/>
    <col min="8203" max="8448" width="9.140625" style="141"/>
    <col min="8449" max="8449" width="14.42578125" style="141" bestFit="1" customWidth="1"/>
    <col min="8450" max="8450" width="8.5703125" style="141" customWidth="1"/>
    <col min="8451" max="8451" width="67.140625" style="141" bestFit="1" customWidth="1"/>
    <col min="8452" max="8452" width="7.140625" style="141" customWidth="1"/>
    <col min="8453" max="8453" width="4.7109375" style="141" customWidth="1"/>
    <col min="8454" max="8454" width="10.7109375" style="141" customWidth="1"/>
    <col min="8455" max="8455" width="15.140625" style="141" bestFit="1" customWidth="1"/>
    <col min="8456" max="8456" width="9.140625" style="141"/>
    <col min="8457" max="8457" width="14" style="141" customWidth="1"/>
    <col min="8458" max="8458" width="17" style="141" customWidth="1"/>
    <col min="8459" max="8704" width="9.140625" style="141"/>
    <col min="8705" max="8705" width="14.42578125" style="141" bestFit="1" customWidth="1"/>
    <col min="8706" max="8706" width="8.5703125" style="141" customWidth="1"/>
    <col min="8707" max="8707" width="67.140625" style="141" bestFit="1" customWidth="1"/>
    <col min="8708" max="8708" width="7.140625" style="141" customWidth="1"/>
    <col min="8709" max="8709" width="4.7109375" style="141" customWidth="1"/>
    <col min="8710" max="8710" width="10.7109375" style="141" customWidth="1"/>
    <col min="8711" max="8711" width="15.140625" style="141" bestFit="1" customWidth="1"/>
    <col min="8712" max="8712" width="9.140625" style="141"/>
    <col min="8713" max="8713" width="14" style="141" customWidth="1"/>
    <col min="8714" max="8714" width="17" style="141" customWidth="1"/>
    <col min="8715" max="8960" width="9.140625" style="141"/>
    <col min="8961" max="8961" width="14.42578125" style="141" bestFit="1" customWidth="1"/>
    <col min="8962" max="8962" width="8.5703125" style="141" customWidth="1"/>
    <col min="8963" max="8963" width="67.140625" style="141" bestFit="1" customWidth="1"/>
    <col min="8964" max="8964" width="7.140625" style="141" customWidth="1"/>
    <col min="8965" max="8965" width="4.7109375" style="141" customWidth="1"/>
    <col min="8966" max="8966" width="10.7109375" style="141" customWidth="1"/>
    <col min="8967" max="8967" width="15.140625" style="141" bestFit="1" customWidth="1"/>
    <col min="8968" max="8968" width="9.140625" style="141"/>
    <col min="8969" max="8969" width="14" style="141" customWidth="1"/>
    <col min="8970" max="8970" width="17" style="141" customWidth="1"/>
    <col min="8971" max="9216" width="9.140625" style="141"/>
    <col min="9217" max="9217" width="14.42578125" style="141" bestFit="1" customWidth="1"/>
    <col min="9218" max="9218" width="8.5703125" style="141" customWidth="1"/>
    <col min="9219" max="9219" width="67.140625" style="141" bestFit="1" customWidth="1"/>
    <col min="9220" max="9220" width="7.140625" style="141" customWidth="1"/>
    <col min="9221" max="9221" width="4.7109375" style="141" customWidth="1"/>
    <col min="9222" max="9222" width="10.7109375" style="141" customWidth="1"/>
    <col min="9223" max="9223" width="15.140625" style="141" bestFit="1" customWidth="1"/>
    <col min="9224" max="9224" width="9.140625" style="141"/>
    <col min="9225" max="9225" width="14" style="141" customWidth="1"/>
    <col min="9226" max="9226" width="17" style="141" customWidth="1"/>
    <col min="9227" max="9472" width="9.140625" style="141"/>
    <col min="9473" max="9473" width="14.42578125" style="141" bestFit="1" customWidth="1"/>
    <col min="9474" max="9474" width="8.5703125" style="141" customWidth="1"/>
    <col min="9475" max="9475" width="67.140625" style="141" bestFit="1" customWidth="1"/>
    <col min="9476" max="9476" width="7.140625" style="141" customWidth="1"/>
    <col min="9477" max="9477" width="4.7109375" style="141" customWidth="1"/>
    <col min="9478" max="9478" width="10.7109375" style="141" customWidth="1"/>
    <col min="9479" max="9479" width="15.140625" style="141" bestFit="1" customWidth="1"/>
    <col min="9480" max="9480" width="9.140625" style="141"/>
    <col min="9481" max="9481" width="14" style="141" customWidth="1"/>
    <col min="9482" max="9482" width="17" style="141" customWidth="1"/>
    <col min="9483" max="9728" width="9.140625" style="141"/>
    <col min="9729" max="9729" width="14.42578125" style="141" bestFit="1" customWidth="1"/>
    <col min="9730" max="9730" width="8.5703125" style="141" customWidth="1"/>
    <col min="9731" max="9731" width="67.140625" style="141" bestFit="1" customWidth="1"/>
    <col min="9732" max="9732" width="7.140625" style="141" customWidth="1"/>
    <col min="9733" max="9733" width="4.7109375" style="141" customWidth="1"/>
    <col min="9734" max="9734" width="10.7109375" style="141" customWidth="1"/>
    <col min="9735" max="9735" width="15.140625" style="141" bestFit="1" customWidth="1"/>
    <col min="9736" max="9736" width="9.140625" style="141"/>
    <col min="9737" max="9737" width="14" style="141" customWidth="1"/>
    <col min="9738" max="9738" width="17" style="141" customWidth="1"/>
    <col min="9739" max="9984" width="9.140625" style="141"/>
    <col min="9985" max="9985" width="14.42578125" style="141" bestFit="1" customWidth="1"/>
    <col min="9986" max="9986" width="8.5703125" style="141" customWidth="1"/>
    <col min="9987" max="9987" width="67.140625" style="141" bestFit="1" customWidth="1"/>
    <col min="9988" max="9988" width="7.140625" style="141" customWidth="1"/>
    <col min="9989" max="9989" width="4.7109375" style="141" customWidth="1"/>
    <col min="9990" max="9990" width="10.7109375" style="141" customWidth="1"/>
    <col min="9991" max="9991" width="15.140625" style="141" bestFit="1" customWidth="1"/>
    <col min="9992" max="9992" width="9.140625" style="141"/>
    <col min="9993" max="9993" width="14" style="141" customWidth="1"/>
    <col min="9994" max="9994" width="17" style="141" customWidth="1"/>
    <col min="9995" max="10240" width="9.140625" style="141"/>
    <col min="10241" max="10241" width="14.42578125" style="141" bestFit="1" customWidth="1"/>
    <col min="10242" max="10242" width="8.5703125" style="141" customWidth="1"/>
    <col min="10243" max="10243" width="67.140625" style="141" bestFit="1" customWidth="1"/>
    <col min="10244" max="10244" width="7.140625" style="141" customWidth="1"/>
    <col min="10245" max="10245" width="4.7109375" style="141" customWidth="1"/>
    <col min="10246" max="10246" width="10.7109375" style="141" customWidth="1"/>
    <col min="10247" max="10247" width="15.140625" style="141" bestFit="1" customWidth="1"/>
    <col min="10248" max="10248" width="9.140625" style="141"/>
    <col min="10249" max="10249" width="14" style="141" customWidth="1"/>
    <col min="10250" max="10250" width="17" style="141" customWidth="1"/>
    <col min="10251" max="10496" width="9.140625" style="141"/>
    <col min="10497" max="10497" width="14.42578125" style="141" bestFit="1" customWidth="1"/>
    <col min="10498" max="10498" width="8.5703125" style="141" customWidth="1"/>
    <col min="10499" max="10499" width="67.140625" style="141" bestFit="1" customWidth="1"/>
    <col min="10500" max="10500" width="7.140625" style="141" customWidth="1"/>
    <col min="10501" max="10501" width="4.7109375" style="141" customWidth="1"/>
    <col min="10502" max="10502" width="10.7109375" style="141" customWidth="1"/>
    <col min="10503" max="10503" width="15.140625" style="141" bestFit="1" customWidth="1"/>
    <col min="10504" max="10504" width="9.140625" style="141"/>
    <col min="10505" max="10505" width="14" style="141" customWidth="1"/>
    <col min="10506" max="10506" width="17" style="141" customWidth="1"/>
    <col min="10507" max="10752" width="9.140625" style="141"/>
    <col min="10753" max="10753" width="14.42578125" style="141" bestFit="1" customWidth="1"/>
    <col min="10754" max="10754" width="8.5703125" style="141" customWidth="1"/>
    <col min="10755" max="10755" width="67.140625" style="141" bestFit="1" customWidth="1"/>
    <col min="10756" max="10756" width="7.140625" style="141" customWidth="1"/>
    <col min="10757" max="10757" width="4.7109375" style="141" customWidth="1"/>
    <col min="10758" max="10758" width="10.7109375" style="141" customWidth="1"/>
    <col min="10759" max="10759" width="15.140625" style="141" bestFit="1" customWidth="1"/>
    <col min="10760" max="10760" width="9.140625" style="141"/>
    <col min="10761" max="10761" width="14" style="141" customWidth="1"/>
    <col min="10762" max="10762" width="17" style="141" customWidth="1"/>
    <col min="10763" max="11008" width="9.140625" style="141"/>
    <col min="11009" max="11009" width="14.42578125" style="141" bestFit="1" customWidth="1"/>
    <col min="11010" max="11010" width="8.5703125" style="141" customWidth="1"/>
    <col min="11011" max="11011" width="67.140625" style="141" bestFit="1" customWidth="1"/>
    <col min="11012" max="11012" width="7.140625" style="141" customWidth="1"/>
    <col min="11013" max="11013" width="4.7109375" style="141" customWidth="1"/>
    <col min="11014" max="11014" width="10.7109375" style="141" customWidth="1"/>
    <col min="11015" max="11015" width="15.140625" style="141" bestFit="1" customWidth="1"/>
    <col min="11016" max="11016" width="9.140625" style="141"/>
    <col min="11017" max="11017" width="14" style="141" customWidth="1"/>
    <col min="11018" max="11018" width="17" style="141" customWidth="1"/>
    <col min="11019" max="11264" width="9.140625" style="141"/>
    <col min="11265" max="11265" width="14.42578125" style="141" bestFit="1" customWidth="1"/>
    <col min="11266" max="11266" width="8.5703125" style="141" customWidth="1"/>
    <col min="11267" max="11267" width="67.140625" style="141" bestFit="1" customWidth="1"/>
    <col min="11268" max="11268" width="7.140625" style="141" customWidth="1"/>
    <col min="11269" max="11269" width="4.7109375" style="141" customWidth="1"/>
    <col min="11270" max="11270" width="10.7109375" style="141" customWidth="1"/>
    <col min="11271" max="11271" width="15.140625" style="141" bestFit="1" customWidth="1"/>
    <col min="11272" max="11272" width="9.140625" style="141"/>
    <col min="11273" max="11273" width="14" style="141" customWidth="1"/>
    <col min="11274" max="11274" width="17" style="141" customWidth="1"/>
    <col min="11275" max="11520" width="9.140625" style="141"/>
    <col min="11521" max="11521" width="14.42578125" style="141" bestFit="1" customWidth="1"/>
    <col min="11522" max="11522" width="8.5703125" style="141" customWidth="1"/>
    <col min="11523" max="11523" width="67.140625" style="141" bestFit="1" customWidth="1"/>
    <col min="11524" max="11524" width="7.140625" style="141" customWidth="1"/>
    <col min="11525" max="11525" width="4.7109375" style="141" customWidth="1"/>
    <col min="11526" max="11526" width="10.7109375" style="141" customWidth="1"/>
    <col min="11527" max="11527" width="15.140625" style="141" bestFit="1" customWidth="1"/>
    <col min="11528" max="11528" width="9.140625" style="141"/>
    <col min="11529" max="11529" width="14" style="141" customWidth="1"/>
    <col min="11530" max="11530" width="17" style="141" customWidth="1"/>
    <col min="11531" max="11776" width="9.140625" style="141"/>
    <col min="11777" max="11777" width="14.42578125" style="141" bestFit="1" customWidth="1"/>
    <col min="11778" max="11778" width="8.5703125" style="141" customWidth="1"/>
    <col min="11779" max="11779" width="67.140625" style="141" bestFit="1" customWidth="1"/>
    <col min="11780" max="11780" width="7.140625" style="141" customWidth="1"/>
    <col min="11781" max="11781" width="4.7109375" style="141" customWidth="1"/>
    <col min="11782" max="11782" width="10.7109375" style="141" customWidth="1"/>
    <col min="11783" max="11783" width="15.140625" style="141" bestFit="1" customWidth="1"/>
    <col min="11784" max="11784" width="9.140625" style="141"/>
    <col min="11785" max="11785" width="14" style="141" customWidth="1"/>
    <col min="11786" max="11786" width="17" style="141" customWidth="1"/>
    <col min="11787" max="12032" width="9.140625" style="141"/>
    <col min="12033" max="12033" width="14.42578125" style="141" bestFit="1" customWidth="1"/>
    <col min="12034" max="12034" width="8.5703125" style="141" customWidth="1"/>
    <col min="12035" max="12035" width="67.140625" style="141" bestFit="1" customWidth="1"/>
    <col min="12036" max="12036" width="7.140625" style="141" customWidth="1"/>
    <col min="12037" max="12037" width="4.7109375" style="141" customWidth="1"/>
    <col min="12038" max="12038" width="10.7109375" style="141" customWidth="1"/>
    <col min="12039" max="12039" width="15.140625" style="141" bestFit="1" customWidth="1"/>
    <col min="12040" max="12040" width="9.140625" style="141"/>
    <col min="12041" max="12041" width="14" style="141" customWidth="1"/>
    <col min="12042" max="12042" width="17" style="141" customWidth="1"/>
    <col min="12043" max="12288" width="9.140625" style="141"/>
    <col min="12289" max="12289" width="14.42578125" style="141" bestFit="1" customWidth="1"/>
    <col min="12290" max="12290" width="8.5703125" style="141" customWidth="1"/>
    <col min="12291" max="12291" width="67.140625" style="141" bestFit="1" customWidth="1"/>
    <col min="12292" max="12292" width="7.140625" style="141" customWidth="1"/>
    <col min="12293" max="12293" width="4.7109375" style="141" customWidth="1"/>
    <col min="12294" max="12294" width="10.7109375" style="141" customWidth="1"/>
    <col min="12295" max="12295" width="15.140625" style="141" bestFit="1" customWidth="1"/>
    <col min="12296" max="12296" width="9.140625" style="141"/>
    <col min="12297" max="12297" width="14" style="141" customWidth="1"/>
    <col min="12298" max="12298" width="17" style="141" customWidth="1"/>
    <col min="12299" max="12544" width="9.140625" style="141"/>
    <col min="12545" max="12545" width="14.42578125" style="141" bestFit="1" customWidth="1"/>
    <col min="12546" max="12546" width="8.5703125" style="141" customWidth="1"/>
    <col min="12547" max="12547" width="67.140625" style="141" bestFit="1" customWidth="1"/>
    <col min="12548" max="12548" width="7.140625" style="141" customWidth="1"/>
    <col min="12549" max="12549" width="4.7109375" style="141" customWidth="1"/>
    <col min="12550" max="12550" width="10.7109375" style="141" customWidth="1"/>
    <col min="12551" max="12551" width="15.140625" style="141" bestFit="1" customWidth="1"/>
    <col min="12552" max="12552" width="9.140625" style="141"/>
    <col min="12553" max="12553" width="14" style="141" customWidth="1"/>
    <col min="12554" max="12554" width="17" style="141" customWidth="1"/>
    <col min="12555" max="12800" width="9.140625" style="141"/>
    <col min="12801" max="12801" width="14.42578125" style="141" bestFit="1" customWidth="1"/>
    <col min="12802" max="12802" width="8.5703125" style="141" customWidth="1"/>
    <col min="12803" max="12803" width="67.140625" style="141" bestFit="1" customWidth="1"/>
    <col min="12804" max="12804" width="7.140625" style="141" customWidth="1"/>
    <col min="12805" max="12805" width="4.7109375" style="141" customWidth="1"/>
    <col min="12806" max="12806" width="10.7109375" style="141" customWidth="1"/>
    <col min="12807" max="12807" width="15.140625" style="141" bestFit="1" customWidth="1"/>
    <col min="12808" max="12808" width="9.140625" style="141"/>
    <col min="12809" max="12809" width="14" style="141" customWidth="1"/>
    <col min="12810" max="12810" width="17" style="141" customWidth="1"/>
    <col min="12811" max="13056" width="9.140625" style="141"/>
    <col min="13057" max="13057" width="14.42578125" style="141" bestFit="1" customWidth="1"/>
    <col min="13058" max="13058" width="8.5703125" style="141" customWidth="1"/>
    <col min="13059" max="13059" width="67.140625" style="141" bestFit="1" customWidth="1"/>
    <col min="13060" max="13060" width="7.140625" style="141" customWidth="1"/>
    <col min="13061" max="13061" width="4.7109375" style="141" customWidth="1"/>
    <col min="13062" max="13062" width="10.7109375" style="141" customWidth="1"/>
    <col min="13063" max="13063" width="15.140625" style="141" bestFit="1" customWidth="1"/>
    <col min="13064" max="13064" width="9.140625" style="141"/>
    <col min="13065" max="13065" width="14" style="141" customWidth="1"/>
    <col min="13066" max="13066" width="17" style="141" customWidth="1"/>
    <col min="13067" max="13312" width="9.140625" style="141"/>
    <col min="13313" max="13313" width="14.42578125" style="141" bestFit="1" customWidth="1"/>
    <col min="13314" max="13314" width="8.5703125" style="141" customWidth="1"/>
    <col min="13315" max="13315" width="67.140625" style="141" bestFit="1" customWidth="1"/>
    <col min="13316" max="13316" width="7.140625" style="141" customWidth="1"/>
    <col min="13317" max="13317" width="4.7109375" style="141" customWidth="1"/>
    <col min="13318" max="13318" width="10.7109375" style="141" customWidth="1"/>
    <col min="13319" max="13319" width="15.140625" style="141" bestFit="1" customWidth="1"/>
    <col min="13320" max="13320" width="9.140625" style="141"/>
    <col min="13321" max="13321" width="14" style="141" customWidth="1"/>
    <col min="13322" max="13322" width="17" style="141" customWidth="1"/>
    <col min="13323" max="13568" width="9.140625" style="141"/>
    <col min="13569" max="13569" width="14.42578125" style="141" bestFit="1" customWidth="1"/>
    <col min="13570" max="13570" width="8.5703125" style="141" customWidth="1"/>
    <col min="13571" max="13571" width="67.140625" style="141" bestFit="1" customWidth="1"/>
    <col min="13572" max="13572" width="7.140625" style="141" customWidth="1"/>
    <col min="13573" max="13573" width="4.7109375" style="141" customWidth="1"/>
    <col min="13574" max="13574" width="10.7109375" style="141" customWidth="1"/>
    <col min="13575" max="13575" width="15.140625" style="141" bestFit="1" customWidth="1"/>
    <col min="13576" max="13576" width="9.140625" style="141"/>
    <col min="13577" max="13577" width="14" style="141" customWidth="1"/>
    <col min="13578" max="13578" width="17" style="141" customWidth="1"/>
    <col min="13579" max="13824" width="9.140625" style="141"/>
    <col min="13825" max="13825" width="14.42578125" style="141" bestFit="1" customWidth="1"/>
    <col min="13826" max="13826" width="8.5703125" style="141" customWidth="1"/>
    <col min="13827" max="13827" width="67.140625" style="141" bestFit="1" customWidth="1"/>
    <col min="13828" max="13828" width="7.140625" style="141" customWidth="1"/>
    <col min="13829" max="13829" width="4.7109375" style="141" customWidth="1"/>
    <col min="13830" max="13830" width="10.7109375" style="141" customWidth="1"/>
    <col min="13831" max="13831" width="15.140625" style="141" bestFit="1" customWidth="1"/>
    <col min="13832" max="13832" width="9.140625" style="141"/>
    <col min="13833" max="13833" width="14" style="141" customWidth="1"/>
    <col min="13834" max="13834" width="17" style="141" customWidth="1"/>
    <col min="13835" max="14080" width="9.140625" style="141"/>
    <col min="14081" max="14081" width="14.42578125" style="141" bestFit="1" customWidth="1"/>
    <col min="14082" max="14082" width="8.5703125" style="141" customWidth="1"/>
    <col min="14083" max="14083" width="67.140625" style="141" bestFit="1" customWidth="1"/>
    <col min="14084" max="14084" width="7.140625" style="141" customWidth="1"/>
    <col min="14085" max="14085" width="4.7109375" style="141" customWidth="1"/>
    <col min="14086" max="14086" width="10.7109375" style="141" customWidth="1"/>
    <col min="14087" max="14087" width="15.140625" style="141" bestFit="1" customWidth="1"/>
    <col min="14088" max="14088" width="9.140625" style="141"/>
    <col min="14089" max="14089" width="14" style="141" customWidth="1"/>
    <col min="14090" max="14090" width="17" style="141" customWidth="1"/>
    <col min="14091" max="14336" width="9.140625" style="141"/>
    <col min="14337" max="14337" width="14.42578125" style="141" bestFit="1" customWidth="1"/>
    <col min="14338" max="14338" width="8.5703125" style="141" customWidth="1"/>
    <col min="14339" max="14339" width="67.140625" style="141" bestFit="1" customWidth="1"/>
    <col min="14340" max="14340" width="7.140625" style="141" customWidth="1"/>
    <col min="14341" max="14341" width="4.7109375" style="141" customWidth="1"/>
    <col min="14342" max="14342" width="10.7109375" style="141" customWidth="1"/>
    <col min="14343" max="14343" width="15.140625" style="141" bestFit="1" customWidth="1"/>
    <col min="14344" max="14344" width="9.140625" style="141"/>
    <col min="14345" max="14345" width="14" style="141" customWidth="1"/>
    <col min="14346" max="14346" width="17" style="141" customWidth="1"/>
    <col min="14347" max="14592" width="9.140625" style="141"/>
    <col min="14593" max="14593" width="14.42578125" style="141" bestFit="1" customWidth="1"/>
    <col min="14594" max="14594" width="8.5703125" style="141" customWidth="1"/>
    <col min="14595" max="14595" width="67.140625" style="141" bestFit="1" customWidth="1"/>
    <col min="14596" max="14596" width="7.140625" style="141" customWidth="1"/>
    <col min="14597" max="14597" width="4.7109375" style="141" customWidth="1"/>
    <col min="14598" max="14598" width="10.7109375" style="141" customWidth="1"/>
    <col min="14599" max="14599" width="15.140625" style="141" bestFit="1" customWidth="1"/>
    <col min="14600" max="14600" width="9.140625" style="141"/>
    <col min="14601" max="14601" width="14" style="141" customWidth="1"/>
    <col min="14602" max="14602" width="17" style="141" customWidth="1"/>
    <col min="14603" max="14848" width="9.140625" style="141"/>
    <col min="14849" max="14849" width="14.42578125" style="141" bestFit="1" customWidth="1"/>
    <col min="14850" max="14850" width="8.5703125" style="141" customWidth="1"/>
    <col min="14851" max="14851" width="67.140625" style="141" bestFit="1" customWidth="1"/>
    <col min="14852" max="14852" width="7.140625" style="141" customWidth="1"/>
    <col min="14853" max="14853" width="4.7109375" style="141" customWidth="1"/>
    <col min="14854" max="14854" width="10.7109375" style="141" customWidth="1"/>
    <col min="14855" max="14855" width="15.140625" style="141" bestFit="1" customWidth="1"/>
    <col min="14856" max="14856" width="9.140625" style="141"/>
    <col min="14857" max="14857" width="14" style="141" customWidth="1"/>
    <col min="14858" max="14858" width="17" style="141" customWidth="1"/>
    <col min="14859" max="15104" width="9.140625" style="141"/>
    <col min="15105" max="15105" width="14.42578125" style="141" bestFit="1" customWidth="1"/>
    <col min="15106" max="15106" width="8.5703125" style="141" customWidth="1"/>
    <col min="15107" max="15107" width="67.140625" style="141" bestFit="1" customWidth="1"/>
    <col min="15108" max="15108" width="7.140625" style="141" customWidth="1"/>
    <col min="15109" max="15109" width="4.7109375" style="141" customWidth="1"/>
    <col min="15110" max="15110" width="10.7109375" style="141" customWidth="1"/>
    <col min="15111" max="15111" width="15.140625" style="141" bestFit="1" customWidth="1"/>
    <col min="15112" max="15112" width="9.140625" style="141"/>
    <col min="15113" max="15113" width="14" style="141" customWidth="1"/>
    <col min="15114" max="15114" width="17" style="141" customWidth="1"/>
    <col min="15115" max="15360" width="9.140625" style="141"/>
    <col min="15361" max="15361" width="14.42578125" style="141" bestFit="1" customWidth="1"/>
    <col min="15362" max="15362" width="8.5703125" style="141" customWidth="1"/>
    <col min="15363" max="15363" width="67.140625" style="141" bestFit="1" customWidth="1"/>
    <col min="15364" max="15364" width="7.140625" style="141" customWidth="1"/>
    <col min="15365" max="15365" width="4.7109375" style="141" customWidth="1"/>
    <col min="15366" max="15366" width="10.7109375" style="141" customWidth="1"/>
    <col min="15367" max="15367" width="15.140625" style="141" bestFit="1" customWidth="1"/>
    <col min="15368" max="15368" width="9.140625" style="141"/>
    <col min="15369" max="15369" width="14" style="141" customWidth="1"/>
    <col min="15370" max="15370" width="17" style="141" customWidth="1"/>
    <col min="15371" max="15616" width="9.140625" style="141"/>
    <col min="15617" max="15617" width="14.42578125" style="141" bestFit="1" customWidth="1"/>
    <col min="15618" max="15618" width="8.5703125" style="141" customWidth="1"/>
    <col min="15619" max="15619" width="67.140625" style="141" bestFit="1" customWidth="1"/>
    <col min="15620" max="15620" width="7.140625" style="141" customWidth="1"/>
    <col min="15621" max="15621" width="4.7109375" style="141" customWidth="1"/>
    <col min="15622" max="15622" width="10.7109375" style="141" customWidth="1"/>
    <col min="15623" max="15623" width="15.140625" style="141" bestFit="1" customWidth="1"/>
    <col min="15624" max="15624" width="9.140625" style="141"/>
    <col min="15625" max="15625" width="14" style="141" customWidth="1"/>
    <col min="15626" max="15626" width="17" style="141" customWidth="1"/>
    <col min="15627" max="15872" width="9.140625" style="141"/>
    <col min="15873" max="15873" width="14.42578125" style="141" bestFit="1" customWidth="1"/>
    <col min="15874" max="15874" width="8.5703125" style="141" customWidth="1"/>
    <col min="15875" max="15875" width="67.140625" style="141" bestFit="1" customWidth="1"/>
    <col min="15876" max="15876" width="7.140625" style="141" customWidth="1"/>
    <col min="15877" max="15877" width="4.7109375" style="141" customWidth="1"/>
    <col min="15878" max="15878" width="10.7109375" style="141" customWidth="1"/>
    <col min="15879" max="15879" width="15.140625" style="141" bestFit="1" customWidth="1"/>
    <col min="15880" max="15880" width="9.140625" style="141"/>
    <col min="15881" max="15881" width="14" style="141" customWidth="1"/>
    <col min="15882" max="15882" width="17" style="141" customWidth="1"/>
    <col min="15883" max="16128" width="9.140625" style="141"/>
    <col min="16129" max="16129" width="14.42578125" style="141" bestFit="1" customWidth="1"/>
    <col min="16130" max="16130" width="8.5703125" style="141" customWidth="1"/>
    <col min="16131" max="16131" width="67.140625" style="141" bestFit="1" customWidth="1"/>
    <col min="16132" max="16132" width="7.140625" style="141" customWidth="1"/>
    <col min="16133" max="16133" width="4.7109375" style="141" customWidth="1"/>
    <col min="16134" max="16134" width="10.7109375" style="141" customWidth="1"/>
    <col min="16135" max="16135" width="15.140625" style="141" bestFit="1" customWidth="1"/>
    <col min="16136" max="16136" width="9.140625" style="141"/>
    <col min="16137" max="16137" width="14" style="141" customWidth="1"/>
    <col min="16138" max="16138" width="17" style="141" customWidth="1"/>
    <col min="16139" max="16384" width="9.140625" style="141"/>
  </cols>
  <sheetData>
    <row r="1" spans="2:7" ht="20.25">
      <c r="B1" s="414" t="s">
        <v>10</v>
      </c>
      <c r="C1" s="415"/>
      <c r="D1" s="415"/>
      <c r="E1" s="415"/>
      <c r="F1" s="415"/>
      <c r="G1" s="415"/>
    </row>
    <row r="2" spans="2:7">
      <c r="B2" s="142"/>
      <c r="C2" s="143"/>
      <c r="E2" s="142"/>
      <c r="G2" s="145"/>
    </row>
    <row r="3" spans="2:7" ht="15">
      <c r="B3" s="146" t="s">
        <v>307</v>
      </c>
      <c r="C3" s="147" t="s">
        <v>308</v>
      </c>
      <c r="D3" s="148"/>
      <c r="E3" s="149"/>
      <c r="F3" s="150"/>
      <c r="G3" s="150"/>
    </row>
    <row r="4" spans="2:7" ht="13.5">
      <c r="B4" s="146" t="s">
        <v>309</v>
      </c>
      <c r="C4" s="151"/>
      <c r="D4" s="148"/>
      <c r="E4" s="149"/>
      <c r="F4" s="150"/>
      <c r="G4" s="150"/>
    </row>
    <row r="5" spans="2:7" ht="12.75" customHeight="1" thickBot="1">
      <c r="B5" s="152" t="s">
        <v>310</v>
      </c>
      <c r="C5" s="147"/>
      <c r="D5" s="148"/>
      <c r="E5" s="153"/>
      <c r="F5" s="150"/>
      <c r="G5" s="150"/>
    </row>
    <row r="6" spans="2:7" ht="13.5" thickBot="1">
      <c r="B6" s="154" t="s">
        <v>73</v>
      </c>
      <c r="C6" s="416" t="s">
        <v>311</v>
      </c>
      <c r="D6" s="417" t="s">
        <v>312</v>
      </c>
      <c r="E6" s="416" t="s">
        <v>313</v>
      </c>
      <c r="F6" s="418" t="s">
        <v>314</v>
      </c>
      <c r="G6" s="419"/>
    </row>
    <row r="7" spans="2:7" ht="13.5" thickBot="1">
      <c r="B7" s="155" t="s">
        <v>86</v>
      </c>
      <c r="C7" s="416"/>
      <c r="D7" s="417"/>
      <c r="E7" s="416"/>
      <c r="F7" s="156" t="s">
        <v>315</v>
      </c>
      <c r="G7" s="157" t="s">
        <v>316</v>
      </c>
    </row>
    <row r="8" spans="2:7" s="161" customFormat="1" thickBot="1">
      <c r="B8" s="158"/>
      <c r="C8" s="158"/>
      <c r="D8" s="159"/>
      <c r="E8" s="158"/>
      <c r="F8" s="160"/>
      <c r="G8" s="160"/>
    </row>
    <row r="9" spans="2:7" s="161" customFormat="1" ht="16.5" thickBot="1">
      <c r="B9" s="162"/>
      <c r="C9" s="163" t="s">
        <v>317</v>
      </c>
      <c r="D9" s="164"/>
      <c r="E9" s="165"/>
      <c r="F9" s="166"/>
      <c r="G9" s="167"/>
    </row>
    <row r="10" spans="2:7" s="161" customFormat="1" ht="15">
      <c r="B10" s="168"/>
      <c r="C10" s="169"/>
      <c r="D10" s="170"/>
      <c r="E10" s="171"/>
      <c r="F10" s="172"/>
      <c r="G10" s="173"/>
    </row>
    <row r="11" spans="2:7" s="161" customFormat="1" ht="15">
      <c r="B11" s="174">
        <v>1</v>
      </c>
      <c r="C11" s="175" t="s">
        <v>318</v>
      </c>
      <c r="D11" s="176"/>
      <c r="E11" s="176"/>
      <c r="F11" s="177"/>
      <c r="G11" s="178"/>
    </row>
    <row r="12" spans="2:7" s="161" customFormat="1" ht="15">
      <c r="B12" s="179"/>
      <c r="C12" s="180" t="s">
        <v>319</v>
      </c>
      <c r="D12" s="181">
        <v>20</v>
      </c>
      <c r="E12" s="180" t="s">
        <v>320</v>
      </c>
      <c r="F12" s="177"/>
      <c r="G12" s="178">
        <f>D12*F12</f>
        <v>0</v>
      </c>
    </row>
    <row r="13" spans="2:7" s="161" customFormat="1" ht="15">
      <c r="B13" s="179"/>
      <c r="C13" s="180" t="s">
        <v>321</v>
      </c>
      <c r="D13" s="181">
        <v>90</v>
      </c>
      <c r="E13" s="180" t="s">
        <v>320</v>
      </c>
      <c r="F13" s="177"/>
      <c r="G13" s="178">
        <f>D13*F13</f>
        <v>0</v>
      </c>
    </row>
    <row r="14" spans="2:7" s="161" customFormat="1" ht="15">
      <c r="B14" s="179"/>
      <c r="C14" s="182" t="s">
        <v>322</v>
      </c>
      <c r="D14" s="181"/>
      <c r="E14" s="180"/>
      <c r="F14" s="177"/>
      <c r="G14" s="183">
        <f>SUM(G12:G13)</f>
        <v>0</v>
      </c>
    </row>
    <row r="15" spans="2:7" s="161" customFormat="1" ht="15">
      <c r="B15" s="179"/>
      <c r="C15" s="180"/>
      <c r="D15" s="181"/>
      <c r="E15" s="180"/>
      <c r="F15" s="177"/>
      <c r="G15" s="178"/>
    </row>
    <row r="16" spans="2:7" s="161" customFormat="1" ht="15">
      <c r="B16" s="174">
        <v>2</v>
      </c>
      <c r="C16" s="175" t="s">
        <v>323</v>
      </c>
      <c r="D16" s="181"/>
      <c r="E16" s="184"/>
      <c r="F16" s="185"/>
      <c r="G16" s="178"/>
    </row>
    <row r="17" spans="2:7" s="161" customFormat="1" ht="15">
      <c r="B17" s="179"/>
      <c r="C17" s="186" t="s">
        <v>324</v>
      </c>
      <c r="D17" s="181">
        <v>1</v>
      </c>
      <c r="E17" s="180" t="s">
        <v>325</v>
      </c>
      <c r="F17" s="177"/>
      <c r="G17" s="178">
        <f>D17*F17</f>
        <v>0</v>
      </c>
    </row>
    <row r="18" spans="2:7" s="161" customFormat="1" ht="15">
      <c r="B18" s="179"/>
      <c r="C18" s="182" t="s">
        <v>322</v>
      </c>
      <c r="D18" s="181"/>
      <c r="E18" s="180"/>
      <c r="F18" s="177"/>
      <c r="G18" s="183">
        <f>SUM(G17)</f>
        <v>0</v>
      </c>
    </row>
    <row r="19" spans="2:7" s="161" customFormat="1" ht="15">
      <c r="B19" s="179"/>
      <c r="C19" s="186"/>
      <c r="D19" s="181"/>
      <c r="E19" s="180"/>
      <c r="F19" s="177"/>
      <c r="G19" s="178"/>
    </row>
    <row r="20" spans="2:7" s="161" customFormat="1" ht="15">
      <c r="B20" s="174">
        <v>3</v>
      </c>
      <c r="C20" s="175" t="s">
        <v>326</v>
      </c>
      <c r="D20" s="181"/>
      <c r="E20" s="184"/>
      <c r="F20" s="185"/>
      <c r="G20" s="178"/>
    </row>
    <row r="21" spans="2:7" s="161" customFormat="1" ht="15">
      <c r="B21" s="179"/>
      <c r="C21" s="180" t="s">
        <v>327</v>
      </c>
      <c r="D21" s="181">
        <v>20</v>
      </c>
      <c r="E21" s="180" t="s">
        <v>320</v>
      </c>
      <c r="F21" s="177"/>
      <c r="G21" s="178">
        <f t="shared" ref="G21:G23" si="0">D21*F21</f>
        <v>0</v>
      </c>
    </row>
    <row r="22" spans="2:7" s="161" customFormat="1" ht="15">
      <c r="B22" s="179"/>
      <c r="C22" s="180" t="s">
        <v>328</v>
      </c>
      <c r="D22" s="181">
        <v>90</v>
      </c>
      <c r="E22" s="180" t="s">
        <v>320</v>
      </c>
      <c r="F22" s="177"/>
      <c r="G22" s="178">
        <f t="shared" si="0"/>
        <v>0</v>
      </c>
    </row>
    <row r="23" spans="2:7" s="161" customFormat="1" ht="15">
      <c r="B23" s="179"/>
      <c r="C23" s="180" t="s">
        <v>329</v>
      </c>
      <c r="D23" s="181">
        <v>1</v>
      </c>
      <c r="E23" s="180" t="s">
        <v>330</v>
      </c>
      <c r="F23" s="177"/>
      <c r="G23" s="178">
        <f t="shared" si="0"/>
        <v>0</v>
      </c>
    </row>
    <row r="24" spans="2:7" s="161" customFormat="1" ht="15">
      <c r="B24" s="179"/>
      <c r="C24" s="182" t="s">
        <v>322</v>
      </c>
      <c r="D24" s="181"/>
      <c r="E24" s="180"/>
      <c r="F24" s="177"/>
      <c r="G24" s="183">
        <f>SUM(G21:G23)</f>
        <v>0</v>
      </c>
    </row>
    <row r="25" spans="2:7" s="161" customFormat="1" ht="15">
      <c r="B25" s="179"/>
      <c r="C25" s="180"/>
      <c r="D25" s="181"/>
      <c r="E25" s="180"/>
      <c r="F25" s="177"/>
      <c r="G25" s="178"/>
    </row>
    <row r="26" spans="2:7" s="161" customFormat="1" ht="15">
      <c r="B26" s="174">
        <v>4</v>
      </c>
      <c r="C26" s="175" t="s">
        <v>331</v>
      </c>
      <c r="D26" s="181"/>
      <c r="E26" s="184"/>
      <c r="F26" s="185"/>
      <c r="G26" s="178"/>
    </row>
    <row r="27" spans="2:7" s="161" customFormat="1" ht="15">
      <c r="B27" s="179"/>
      <c r="C27" s="180" t="s">
        <v>332</v>
      </c>
      <c r="D27" s="181">
        <v>110</v>
      </c>
      <c r="E27" s="180" t="s">
        <v>320</v>
      </c>
      <c r="F27" s="177"/>
      <c r="G27" s="178">
        <f>D27*F27</f>
        <v>0</v>
      </c>
    </row>
    <row r="28" spans="2:7" s="161" customFormat="1" ht="15">
      <c r="B28" s="179"/>
      <c r="C28" s="182" t="s">
        <v>322</v>
      </c>
      <c r="D28" s="181"/>
      <c r="E28" s="180"/>
      <c r="F28" s="177"/>
      <c r="G28" s="183">
        <f>G27</f>
        <v>0</v>
      </c>
    </row>
    <row r="29" spans="2:7" s="161" customFormat="1" ht="15">
      <c r="B29" s="179"/>
      <c r="C29" s="180"/>
      <c r="D29" s="181"/>
      <c r="E29" s="180"/>
      <c r="F29" s="177"/>
      <c r="G29" s="178"/>
    </row>
    <row r="30" spans="2:7" s="161" customFormat="1" ht="15">
      <c r="B30" s="174">
        <v>5</v>
      </c>
      <c r="C30" s="175" t="s">
        <v>333</v>
      </c>
      <c r="D30" s="181"/>
      <c r="E30" s="184"/>
      <c r="F30" s="185"/>
      <c r="G30" s="178"/>
    </row>
    <row r="31" spans="2:7" s="161" customFormat="1" ht="22.5">
      <c r="B31" s="187"/>
      <c r="C31" s="180" t="s">
        <v>334</v>
      </c>
      <c r="D31" s="181">
        <v>1</v>
      </c>
      <c r="E31" s="180" t="s">
        <v>325</v>
      </c>
      <c r="F31" s="177"/>
      <c r="G31" s="178">
        <f t="shared" ref="G31:G42" si="1">D31*F31</f>
        <v>0</v>
      </c>
    </row>
    <row r="32" spans="2:7" s="161" customFormat="1" ht="15">
      <c r="B32" s="187"/>
      <c r="C32" s="180" t="s">
        <v>335</v>
      </c>
      <c r="D32" s="181">
        <v>2</v>
      </c>
      <c r="E32" s="180" t="s">
        <v>325</v>
      </c>
      <c r="F32" s="177"/>
      <c r="G32" s="178">
        <f t="shared" si="1"/>
        <v>0</v>
      </c>
    </row>
    <row r="33" spans="2:7" s="161" customFormat="1" ht="15">
      <c r="B33" s="187"/>
      <c r="C33" s="180" t="s">
        <v>336</v>
      </c>
      <c r="D33" s="181">
        <v>1</v>
      </c>
      <c r="E33" s="180" t="s">
        <v>325</v>
      </c>
      <c r="F33" s="177"/>
      <c r="G33" s="178">
        <f t="shared" si="1"/>
        <v>0</v>
      </c>
    </row>
    <row r="34" spans="2:7" s="161" customFormat="1" ht="15">
      <c r="B34" s="187"/>
      <c r="C34" s="180" t="s">
        <v>337</v>
      </c>
      <c r="D34" s="181">
        <v>1</v>
      </c>
      <c r="E34" s="180" t="s">
        <v>325</v>
      </c>
      <c r="F34" s="177"/>
      <c r="G34" s="178">
        <f t="shared" si="1"/>
        <v>0</v>
      </c>
    </row>
    <row r="35" spans="2:7" s="161" customFormat="1" ht="15">
      <c r="B35" s="187"/>
      <c r="C35" s="180" t="s">
        <v>338</v>
      </c>
      <c r="D35" s="181">
        <v>1</v>
      </c>
      <c r="E35" s="180" t="s">
        <v>325</v>
      </c>
      <c r="F35" s="177"/>
      <c r="G35" s="178">
        <f t="shared" si="1"/>
        <v>0</v>
      </c>
    </row>
    <row r="36" spans="2:7" s="161" customFormat="1" ht="15">
      <c r="B36" s="187"/>
      <c r="C36" s="180" t="s">
        <v>339</v>
      </c>
      <c r="D36" s="181">
        <v>4</v>
      </c>
      <c r="E36" s="180" t="s">
        <v>325</v>
      </c>
      <c r="F36" s="177"/>
      <c r="G36" s="178">
        <f t="shared" si="1"/>
        <v>0</v>
      </c>
    </row>
    <row r="37" spans="2:7" s="161" customFormat="1" ht="15">
      <c r="B37" s="187"/>
      <c r="C37" s="180" t="s">
        <v>340</v>
      </c>
      <c r="D37" s="181">
        <v>1</v>
      </c>
      <c r="E37" s="180" t="s">
        <v>325</v>
      </c>
      <c r="F37" s="177"/>
      <c r="G37" s="178">
        <f t="shared" si="1"/>
        <v>0</v>
      </c>
    </row>
    <row r="38" spans="2:7" s="161" customFormat="1" ht="15">
      <c r="B38" s="187"/>
      <c r="C38" s="180" t="s">
        <v>341</v>
      </c>
      <c r="D38" s="181">
        <v>1</v>
      </c>
      <c r="E38" s="180" t="s">
        <v>325</v>
      </c>
      <c r="F38" s="177"/>
      <c r="G38" s="178">
        <f t="shared" si="1"/>
        <v>0</v>
      </c>
    </row>
    <row r="39" spans="2:7" s="161" customFormat="1" ht="15">
      <c r="B39" s="187"/>
      <c r="C39" s="180" t="s">
        <v>342</v>
      </c>
      <c r="D39" s="181">
        <v>1</v>
      </c>
      <c r="E39" s="180" t="s">
        <v>325</v>
      </c>
      <c r="F39" s="177"/>
      <c r="G39" s="178">
        <f t="shared" si="1"/>
        <v>0</v>
      </c>
    </row>
    <row r="40" spans="2:7" s="161" customFormat="1" ht="15">
      <c r="B40" s="187"/>
      <c r="C40" s="180" t="s">
        <v>343</v>
      </c>
      <c r="D40" s="181">
        <v>1</v>
      </c>
      <c r="E40" s="180" t="s">
        <v>325</v>
      </c>
      <c r="F40" s="177"/>
      <c r="G40" s="178">
        <f t="shared" si="1"/>
        <v>0</v>
      </c>
    </row>
    <row r="41" spans="2:7" s="161" customFormat="1" ht="15">
      <c r="B41" s="187"/>
      <c r="C41" s="180" t="s">
        <v>344</v>
      </c>
      <c r="D41" s="181">
        <v>1</v>
      </c>
      <c r="E41" s="180" t="s">
        <v>330</v>
      </c>
      <c r="F41" s="177"/>
      <c r="G41" s="178">
        <f t="shared" si="1"/>
        <v>0</v>
      </c>
    </row>
    <row r="42" spans="2:7" s="161" customFormat="1" ht="15">
      <c r="B42" s="179"/>
      <c r="C42" s="180" t="s">
        <v>345</v>
      </c>
      <c r="D42" s="181">
        <v>1</v>
      </c>
      <c r="E42" s="180" t="s">
        <v>330</v>
      </c>
      <c r="F42" s="177"/>
      <c r="G42" s="178">
        <f t="shared" si="1"/>
        <v>0</v>
      </c>
    </row>
    <row r="43" spans="2:7" s="161" customFormat="1" ht="15">
      <c r="B43" s="179"/>
      <c r="C43" s="182" t="s">
        <v>322</v>
      </c>
      <c r="D43" s="181"/>
      <c r="E43" s="180"/>
      <c r="F43" s="177"/>
      <c r="G43" s="183">
        <f>SUM(G31:G42)</f>
        <v>0</v>
      </c>
    </row>
    <row r="44" spans="2:7" s="161" customFormat="1" ht="15">
      <c r="B44" s="179"/>
      <c r="C44" s="180"/>
      <c r="D44" s="181"/>
      <c r="E44" s="180"/>
      <c r="F44" s="177"/>
      <c r="G44" s="178"/>
    </row>
    <row r="45" spans="2:7" s="161" customFormat="1" ht="15">
      <c r="B45" s="174">
        <v>6</v>
      </c>
      <c r="C45" s="175" t="s">
        <v>346</v>
      </c>
      <c r="D45" s="181"/>
      <c r="E45" s="184"/>
      <c r="F45" s="185"/>
      <c r="G45" s="178"/>
    </row>
    <row r="46" spans="2:7" s="161" customFormat="1" ht="15">
      <c r="B46" s="179"/>
      <c r="C46" s="180" t="s">
        <v>347</v>
      </c>
      <c r="D46" s="181">
        <v>1</v>
      </c>
      <c r="E46" s="180" t="s">
        <v>330</v>
      </c>
      <c r="F46" s="177"/>
      <c r="G46" s="178">
        <f t="shared" ref="G46:G52" si="2">D46*F46</f>
        <v>0</v>
      </c>
    </row>
    <row r="47" spans="2:7" s="161" customFormat="1" ht="15">
      <c r="B47" s="179"/>
      <c r="C47" s="180" t="s">
        <v>348</v>
      </c>
      <c r="D47" s="181">
        <v>1</v>
      </c>
      <c r="E47" s="180" t="s">
        <v>330</v>
      </c>
      <c r="F47" s="177"/>
      <c r="G47" s="178">
        <f t="shared" si="2"/>
        <v>0</v>
      </c>
    </row>
    <row r="48" spans="2:7" s="161" customFormat="1" ht="15">
      <c r="B48" s="179"/>
      <c r="C48" s="180" t="s">
        <v>349</v>
      </c>
      <c r="D48" s="181">
        <v>1</v>
      </c>
      <c r="E48" s="180" t="s">
        <v>330</v>
      </c>
      <c r="F48" s="177"/>
      <c r="G48" s="178">
        <f t="shared" si="2"/>
        <v>0</v>
      </c>
    </row>
    <row r="49" spans="2:7" s="161" customFormat="1" ht="15">
      <c r="B49" s="179"/>
      <c r="C49" s="180" t="s">
        <v>350</v>
      </c>
      <c r="D49" s="181">
        <v>1</v>
      </c>
      <c r="E49" s="180" t="s">
        <v>325</v>
      </c>
      <c r="F49" s="177"/>
      <c r="G49" s="178">
        <f t="shared" si="2"/>
        <v>0</v>
      </c>
    </row>
    <row r="50" spans="2:7" s="161" customFormat="1" ht="15">
      <c r="B50" s="179"/>
      <c r="C50" s="180" t="s">
        <v>351</v>
      </c>
      <c r="D50" s="181">
        <v>1</v>
      </c>
      <c r="E50" s="180" t="s">
        <v>330</v>
      </c>
      <c r="F50" s="177"/>
      <c r="G50" s="178">
        <f t="shared" si="2"/>
        <v>0</v>
      </c>
    </row>
    <row r="51" spans="2:7" s="161" customFormat="1" ht="15">
      <c r="B51" s="179"/>
      <c r="C51" s="180" t="s">
        <v>352</v>
      </c>
      <c r="D51" s="181">
        <v>1</v>
      </c>
      <c r="E51" s="180" t="s">
        <v>330</v>
      </c>
      <c r="F51" s="177"/>
      <c r="G51" s="178">
        <f t="shared" si="2"/>
        <v>0</v>
      </c>
    </row>
    <row r="52" spans="2:7" s="161" customFormat="1" ht="15">
      <c r="B52" s="179"/>
      <c r="C52" s="180" t="s">
        <v>353</v>
      </c>
      <c r="D52" s="181">
        <v>1</v>
      </c>
      <c r="E52" s="180" t="s">
        <v>330</v>
      </c>
      <c r="F52" s="177"/>
      <c r="G52" s="178">
        <f t="shared" si="2"/>
        <v>0</v>
      </c>
    </row>
    <row r="53" spans="2:7" s="161" customFormat="1" ht="15">
      <c r="B53" s="179"/>
      <c r="C53" s="182" t="s">
        <v>322</v>
      </c>
      <c r="D53" s="188"/>
      <c r="E53" s="180"/>
      <c r="F53" s="177"/>
      <c r="G53" s="183">
        <f>SUM(G46:G52)</f>
        <v>0</v>
      </c>
    </row>
    <row r="54" spans="2:7" s="161" customFormat="1" ht="15">
      <c r="B54" s="179"/>
      <c r="C54" s="180"/>
      <c r="D54" s="188"/>
      <c r="E54" s="180"/>
      <c r="F54" s="177"/>
      <c r="G54" s="178"/>
    </row>
    <row r="55" spans="2:7" s="161" customFormat="1" ht="15.75" thickBot="1">
      <c r="B55" s="189"/>
      <c r="C55" s="190"/>
      <c r="D55" s="191"/>
      <c r="E55" s="191"/>
      <c r="F55" s="192"/>
      <c r="G55" s="193"/>
    </row>
    <row r="56" spans="2:7" s="161" customFormat="1" ht="16.5" thickBot="1">
      <c r="B56" s="194"/>
      <c r="C56" s="195"/>
      <c r="D56" s="144"/>
      <c r="E56" s="142"/>
      <c r="F56" s="196"/>
      <c r="G56" s="197"/>
    </row>
    <row r="57" spans="2:7" s="161" customFormat="1" ht="16.5" thickBot="1">
      <c r="B57" s="198"/>
      <c r="C57" s="163" t="s">
        <v>354</v>
      </c>
      <c r="D57" s="199"/>
      <c r="E57" s="200"/>
      <c r="F57" s="201"/>
      <c r="G57" s="202"/>
    </row>
    <row r="58" spans="2:7" s="161" customFormat="1" ht="15">
      <c r="B58" s="203"/>
      <c r="C58" s="204"/>
      <c r="D58" s="205"/>
      <c r="E58" s="205"/>
      <c r="F58" s="206"/>
      <c r="G58" s="207"/>
    </row>
    <row r="59" spans="2:7" ht="15">
      <c r="B59" s="208">
        <v>1</v>
      </c>
      <c r="C59" s="209" t="s">
        <v>318</v>
      </c>
      <c r="D59" s="210"/>
      <c r="E59" s="210"/>
      <c r="F59" s="211"/>
      <c r="G59" s="178">
        <f>G14</f>
        <v>0</v>
      </c>
    </row>
    <row r="60" spans="2:7" ht="15">
      <c r="B60" s="208">
        <v>2</v>
      </c>
      <c r="C60" s="209" t="s">
        <v>323</v>
      </c>
      <c r="D60" s="210"/>
      <c r="E60" s="210"/>
      <c r="F60" s="211"/>
      <c r="G60" s="178">
        <f>G18</f>
        <v>0</v>
      </c>
    </row>
    <row r="61" spans="2:7" ht="15">
      <c r="B61" s="208">
        <v>3</v>
      </c>
      <c r="C61" s="209" t="s">
        <v>326</v>
      </c>
      <c r="D61" s="210"/>
      <c r="E61" s="210"/>
      <c r="F61" s="211"/>
      <c r="G61" s="178">
        <f>G24</f>
        <v>0</v>
      </c>
    </row>
    <row r="62" spans="2:7" ht="15">
      <c r="B62" s="208">
        <v>4</v>
      </c>
      <c r="C62" s="209" t="s">
        <v>331</v>
      </c>
      <c r="D62" s="210"/>
      <c r="E62" s="210"/>
      <c r="F62" s="211"/>
      <c r="G62" s="178">
        <f>G28</f>
        <v>0</v>
      </c>
    </row>
    <row r="63" spans="2:7" ht="15">
      <c r="B63" s="208">
        <v>5</v>
      </c>
      <c r="C63" s="209" t="s">
        <v>333</v>
      </c>
      <c r="D63" s="210"/>
      <c r="E63" s="210"/>
      <c r="F63" s="211"/>
      <c r="G63" s="178">
        <f>G43</f>
        <v>0</v>
      </c>
    </row>
    <row r="64" spans="2:7" ht="15.75" thickBot="1">
      <c r="B64" s="384">
        <v>6</v>
      </c>
      <c r="C64" s="406" t="s">
        <v>346</v>
      </c>
      <c r="D64" s="407"/>
      <c r="E64" s="407"/>
      <c r="F64" s="388"/>
      <c r="G64" s="178">
        <f>G53</f>
        <v>0</v>
      </c>
    </row>
    <row r="65" spans="2:7" s="161" customFormat="1" ht="20.25" thickBot="1">
      <c r="B65" s="408"/>
      <c r="C65" s="409" t="s">
        <v>355</v>
      </c>
      <c r="D65" s="410"/>
      <c r="E65" s="411"/>
      <c r="F65" s="412"/>
      <c r="G65" s="413">
        <f>SUM(G59:G64)</f>
        <v>0</v>
      </c>
    </row>
    <row r="66" spans="2:7">
      <c r="B66" s="217"/>
    </row>
    <row r="67" spans="2:7">
      <c r="C67" s="220"/>
      <c r="D67" s="220"/>
      <c r="E67" s="221"/>
      <c r="F67" s="222"/>
    </row>
    <row r="68" spans="2:7">
      <c r="C68" s="220"/>
      <c r="D68" s="220"/>
      <c r="E68" s="221"/>
      <c r="F68" s="221"/>
    </row>
    <row r="69" spans="2:7">
      <c r="C69" s="220"/>
      <c r="D69" s="221"/>
      <c r="E69" s="223"/>
    </row>
  </sheetData>
  <mergeCells count="5">
    <mergeCell ref="B1:G1"/>
    <mergeCell ref="C6:C7"/>
    <mergeCell ref="D6:D7"/>
    <mergeCell ref="E6:E7"/>
    <mergeCell ref="F6:G6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3"/>
  <sheetViews>
    <sheetView topLeftCell="A37" workbookViewId="0">
      <selection activeCell="G17" sqref="G17:G36"/>
    </sheetView>
  </sheetViews>
  <sheetFormatPr defaultColWidth="9.140625" defaultRowHeight="12.75"/>
  <cols>
    <col min="1" max="1" width="4.42578125" style="224" customWidth="1"/>
    <col min="2" max="2" width="7" style="225" customWidth="1"/>
    <col min="3" max="3" width="35.85546875" style="224" customWidth="1"/>
    <col min="4" max="4" width="8" style="224" bestFit="1" customWidth="1"/>
    <col min="5" max="5" width="5.28515625" style="224" customWidth="1"/>
    <col min="6" max="7" width="9.140625" style="224"/>
    <col min="8" max="8" width="10" style="224" customWidth="1"/>
    <col min="9" max="9" width="9.140625" style="224"/>
    <col min="10" max="10" width="11.7109375" style="224" customWidth="1"/>
    <col min="11" max="16384" width="9.140625" style="224"/>
  </cols>
  <sheetData>
    <row r="1" spans="1:10" ht="13.5" thickBot="1"/>
    <row r="2" spans="1:10" ht="13.5" thickBot="1">
      <c r="A2" s="226" t="s">
        <v>73</v>
      </c>
      <c r="B2" s="422" t="s">
        <v>74</v>
      </c>
      <c r="C2" s="424" t="s">
        <v>88</v>
      </c>
      <c r="D2" s="426" t="s">
        <v>77</v>
      </c>
      <c r="E2" s="227" t="s">
        <v>78</v>
      </c>
      <c r="F2" s="428" t="s">
        <v>356</v>
      </c>
      <c r="G2" s="428"/>
      <c r="H2" s="228" t="s">
        <v>357</v>
      </c>
    </row>
    <row r="3" spans="1:10" ht="13.5" thickBot="1">
      <c r="A3" s="229" t="s">
        <v>86</v>
      </c>
      <c r="B3" s="423"/>
      <c r="C3" s="425"/>
      <c r="D3" s="427"/>
      <c r="E3" s="230" t="s">
        <v>90</v>
      </c>
      <c r="F3" s="231" t="s">
        <v>358</v>
      </c>
      <c r="G3" s="231" t="s">
        <v>359</v>
      </c>
      <c r="H3" s="232" t="s">
        <v>360</v>
      </c>
    </row>
    <row r="4" spans="1:10">
      <c r="A4" s="233">
        <v>1</v>
      </c>
      <c r="B4" s="234"/>
      <c r="C4" s="235" t="s">
        <v>361</v>
      </c>
      <c r="D4" s="236">
        <v>30</v>
      </c>
      <c r="E4" s="237" t="s">
        <v>320</v>
      </c>
      <c r="F4" s="238"/>
      <c r="G4" s="238">
        <v>0</v>
      </c>
      <c r="H4" s="239">
        <f>SUM(F4:G4)*D4</f>
        <v>0</v>
      </c>
    </row>
    <row r="5" spans="1:10">
      <c r="A5" s="233">
        <v>2</v>
      </c>
      <c r="B5" s="234"/>
      <c r="C5" s="235" t="s">
        <v>362</v>
      </c>
      <c r="D5" s="236">
        <v>25</v>
      </c>
      <c r="E5" s="237" t="s">
        <v>320</v>
      </c>
      <c r="F5" s="238"/>
      <c r="G5" s="238">
        <v>0</v>
      </c>
      <c r="H5" s="239">
        <f>SUM(F5:G5)*D5</f>
        <v>0</v>
      </c>
    </row>
    <row r="6" spans="1:10">
      <c r="A6" s="233">
        <v>3</v>
      </c>
      <c r="B6" s="240"/>
      <c r="C6" s="241" t="s">
        <v>363</v>
      </c>
      <c r="D6" s="242">
        <v>20</v>
      </c>
      <c r="E6" s="243" t="s">
        <v>320</v>
      </c>
      <c r="F6" s="244"/>
      <c r="G6" s="244">
        <v>0</v>
      </c>
      <c r="H6" s="245">
        <f>SUM(F6:G6)*D6</f>
        <v>0</v>
      </c>
    </row>
    <row r="7" spans="1:10">
      <c r="A7" s="233">
        <v>4</v>
      </c>
      <c r="B7" s="240"/>
      <c r="C7" s="241" t="s">
        <v>364</v>
      </c>
      <c r="D7" s="242">
        <v>30</v>
      </c>
      <c r="E7" s="243" t="s">
        <v>320</v>
      </c>
      <c r="F7" s="244"/>
      <c r="G7" s="244">
        <v>0</v>
      </c>
      <c r="H7" s="245">
        <f>SUM(F7:G7)*D7</f>
        <v>0</v>
      </c>
    </row>
    <row r="8" spans="1:10">
      <c r="A8" s="233">
        <v>5</v>
      </c>
      <c r="B8" s="240"/>
      <c r="C8" s="241" t="s">
        <v>365</v>
      </c>
      <c r="D8" s="242">
        <v>5</v>
      </c>
      <c r="E8" s="243" t="s">
        <v>320</v>
      </c>
      <c r="F8" s="244"/>
      <c r="G8" s="244">
        <v>0</v>
      </c>
      <c r="H8" s="245">
        <f>SUM(F8:G8)*D8</f>
        <v>0</v>
      </c>
    </row>
    <row r="9" spans="1:10">
      <c r="A9" s="233">
        <v>6</v>
      </c>
      <c r="B9" s="240"/>
      <c r="C9" s="241" t="s">
        <v>366</v>
      </c>
      <c r="D9" s="246">
        <v>2</v>
      </c>
      <c r="E9" s="246" t="s">
        <v>325</v>
      </c>
      <c r="F9" s="244"/>
      <c r="G9" s="244">
        <v>0</v>
      </c>
      <c r="H9" s="245">
        <f t="shared" ref="H9:H14" si="0">SUM(F9:G9)*D9</f>
        <v>0</v>
      </c>
    </row>
    <row r="10" spans="1:10">
      <c r="A10" s="233">
        <v>7</v>
      </c>
      <c r="B10" s="240"/>
      <c r="C10" s="241" t="s">
        <v>367</v>
      </c>
      <c r="D10" s="246">
        <v>1</v>
      </c>
      <c r="E10" s="246" t="s">
        <v>325</v>
      </c>
      <c r="F10" s="244"/>
      <c r="G10" s="244">
        <v>0</v>
      </c>
      <c r="H10" s="245">
        <f t="shared" si="0"/>
        <v>0</v>
      </c>
    </row>
    <row r="11" spans="1:10">
      <c r="A11" s="233">
        <v>8</v>
      </c>
      <c r="B11" s="240"/>
      <c r="C11" s="241" t="s">
        <v>368</v>
      </c>
      <c r="D11" s="246">
        <v>1</v>
      </c>
      <c r="E11" s="246" t="s">
        <v>325</v>
      </c>
      <c r="F11" s="244"/>
      <c r="G11" s="244">
        <v>0</v>
      </c>
      <c r="H11" s="245">
        <f t="shared" si="0"/>
        <v>0</v>
      </c>
    </row>
    <row r="12" spans="1:10">
      <c r="A12" s="233">
        <v>9</v>
      </c>
      <c r="B12" s="240"/>
      <c r="C12" s="241" t="s">
        <v>369</v>
      </c>
      <c r="D12" s="246">
        <v>35</v>
      </c>
      <c r="E12" s="246" t="s">
        <v>320</v>
      </c>
      <c r="F12" s="244"/>
      <c r="G12" s="244">
        <v>0</v>
      </c>
      <c r="H12" s="245">
        <f>SUM(F12:G12)*D12</f>
        <v>0</v>
      </c>
    </row>
    <row r="13" spans="1:10">
      <c r="A13" s="233">
        <v>10</v>
      </c>
      <c r="B13" s="240"/>
      <c r="C13" s="241" t="s">
        <v>370</v>
      </c>
      <c r="D13" s="246">
        <v>1</v>
      </c>
      <c r="E13" s="246" t="s">
        <v>325</v>
      </c>
      <c r="F13" s="244"/>
      <c r="G13" s="244">
        <v>0</v>
      </c>
      <c r="H13" s="245">
        <f t="shared" si="0"/>
        <v>0</v>
      </c>
    </row>
    <row r="14" spans="1:10">
      <c r="A14" s="233">
        <v>11</v>
      </c>
      <c r="B14" s="240"/>
      <c r="C14" s="247" t="s">
        <v>371</v>
      </c>
      <c r="D14" s="246">
        <v>13</v>
      </c>
      <c r="E14" s="246" t="s">
        <v>325</v>
      </c>
      <c r="F14" s="244"/>
      <c r="G14" s="244">
        <v>0</v>
      </c>
      <c r="H14" s="245">
        <f t="shared" si="0"/>
        <v>0</v>
      </c>
    </row>
    <row r="15" spans="1:10">
      <c r="A15" s="233">
        <v>12</v>
      </c>
      <c r="B15" s="240"/>
      <c r="C15" s="248" t="s">
        <v>372</v>
      </c>
      <c r="D15" s="249">
        <v>3</v>
      </c>
      <c r="E15" s="250" t="s">
        <v>92</v>
      </c>
      <c r="F15" s="251"/>
      <c r="G15" s="251">
        <v>0</v>
      </c>
      <c r="H15" s="245">
        <f>SUM(F15:G15)*D15</f>
        <v>0</v>
      </c>
      <c r="J15" s="252"/>
    </row>
    <row r="16" spans="1:10">
      <c r="A16" s="253"/>
      <c r="B16" s="254"/>
      <c r="C16" s="255"/>
      <c r="D16" s="256"/>
      <c r="E16" s="256"/>
      <c r="F16" s="257"/>
      <c r="G16" s="257"/>
      <c r="H16" s="258"/>
    </row>
    <row r="17" spans="1:8">
      <c r="A17" s="253">
        <v>13</v>
      </c>
      <c r="B17" s="254"/>
      <c r="C17" s="259" t="s">
        <v>361</v>
      </c>
      <c r="D17" s="256">
        <v>30</v>
      </c>
      <c r="E17" s="256" t="s">
        <v>320</v>
      </c>
      <c r="F17" s="257">
        <v>0</v>
      </c>
      <c r="G17" s="257"/>
      <c r="H17" s="258">
        <f t="shared" ref="H17:H36" si="1">SUM(F17:G17)*D17</f>
        <v>0</v>
      </c>
    </row>
    <row r="18" spans="1:8">
      <c r="A18" s="253">
        <v>14</v>
      </c>
      <c r="B18" s="254"/>
      <c r="C18" s="259" t="s">
        <v>362</v>
      </c>
      <c r="D18" s="256">
        <v>25</v>
      </c>
      <c r="E18" s="256" t="s">
        <v>320</v>
      </c>
      <c r="F18" s="257">
        <v>0</v>
      </c>
      <c r="G18" s="257"/>
      <c r="H18" s="258">
        <f t="shared" si="1"/>
        <v>0</v>
      </c>
    </row>
    <row r="19" spans="1:8">
      <c r="A19" s="253">
        <v>15</v>
      </c>
      <c r="B19" s="254"/>
      <c r="C19" s="259" t="s">
        <v>363</v>
      </c>
      <c r="D19" s="256">
        <v>20</v>
      </c>
      <c r="E19" s="256" t="s">
        <v>320</v>
      </c>
      <c r="F19" s="257">
        <v>0</v>
      </c>
      <c r="G19" s="257"/>
      <c r="H19" s="258">
        <f t="shared" si="1"/>
        <v>0</v>
      </c>
    </row>
    <row r="20" spans="1:8">
      <c r="A20" s="253">
        <v>16</v>
      </c>
      <c r="B20" s="254"/>
      <c r="C20" s="259" t="s">
        <v>364</v>
      </c>
      <c r="D20" s="256">
        <v>30</v>
      </c>
      <c r="E20" s="256" t="s">
        <v>320</v>
      </c>
      <c r="F20" s="257">
        <v>0</v>
      </c>
      <c r="G20" s="257"/>
      <c r="H20" s="258">
        <f t="shared" si="1"/>
        <v>0</v>
      </c>
    </row>
    <row r="21" spans="1:8">
      <c r="A21" s="253">
        <v>17</v>
      </c>
      <c r="B21" s="254"/>
      <c r="C21" s="260" t="s">
        <v>373</v>
      </c>
      <c r="D21" s="256">
        <v>2</v>
      </c>
      <c r="E21" s="256" t="s">
        <v>325</v>
      </c>
      <c r="F21" s="261">
        <v>0</v>
      </c>
      <c r="G21" s="261"/>
      <c r="H21" s="262">
        <f t="shared" ref="H21:H32" si="2">SUM(F21:G21)*D21</f>
        <v>0</v>
      </c>
    </row>
    <row r="22" spans="1:8">
      <c r="A22" s="253">
        <v>18</v>
      </c>
      <c r="B22" s="254"/>
      <c r="C22" s="263" t="s">
        <v>374</v>
      </c>
      <c r="D22" s="264">
        <v>16</v>
      </c>
      <c r="E22" s="264" t="s">
        <v>325</v>
      </c>
      <c r="F22" s="265">
        <v>0</v>
      </c>
      <c r="G22" s="265"/>
      <c r="H22" s="266">
        <f t="shared" si="2"/>
        <v>0</v>
      </c>
    </row>
    <row r="23" spans="1:8">
      <c r="A23" s="253">
        <v>19</v>
      </c>
      <c r="B23" s="254"/>
      <c r="C23" s="260" t="s">
        <v>365</v>
      </c>
      <c r="D23" s="256">
        <v>5</v>
      </c>
      <c r="E23" s="256" t="s">
        <v>320</v>
      </c>
      <c r="F23" s="257">
        <v>0</v>
      </c>
      <c r="G23" s="257"/>
      <c r="H23" s="258">
        <f>SUM(F23:G23)*D23</f>
        <v>0</v>
      </c>
    </row>
    <row r="24" spans="1:8">
      <c r="A24" s="253">
        <v>20</v>
      </c>
      <c r="B24" s="254"/>
      <c r="C24" s="260" t="s">
        <v>375</v>
      </c>
      <c r="D24" s="256">
        <v>35</v>
      </c>
      <c r="E24" s="256" t="s">
        <v>320</v>
      </c>
      <c r="F24" s="257">
        <v>0</v>
      </c>
      <c r="G24" s="257"/>
      <c r="H24" s="258">
        <f t="shared" si="2"/>
        <v>0</v>
      </c>
    </row>
    <row r="25" spans="1:8">
      <c r="A25" s="253">
        <v>21</v>
      </c>
      <c r="B25" s="254"/>
      <c r="C25" s="255" t="s">
        <v>370</v>
      </c>
      <c r="D25" s="256">
        <v>1</v>
      </c>
      <c r="E25" s="256" t="s">
        <v>325</v>
      </c>
      <c r="F25" s="257">
        <v>0</v>
      </c>
      <c r="G25" s="257"/>
      <c r="H25" s="258">
        <f t="shared" si="2"/>
        <v>0</v>
      </c>
    </row>
    <row r="26" spans="1:8">
      <c r="A26" s="253">
        <v>22</v>
      </c>
      <c r="B26" s="254"/>
      <c r="C26" s="255" t="s">
        <v>376</v>
      </c>
      <c r="D26" s="256">
        <v>2</v>
      </c>
      <c r="E26" s="256" t="s">
        <v>325</v>
      </c>
      <c r="F26" s="257">
        <v>0</v>
      </c>
      <c r="G26" s="257"/>
      <c r="H26" s="258">
        <f t="shared" ref="H26:H27" si="3">SUM(F26:G26)*D26</f>
        <v>0</v>
      </c>
    </row>
    <row r="27" spans="1:8">
      <c r="A27" s="253">
        <v>23</v>
      </c>
      <c r="B27" s="254"/>
      <c r="C27" s="255" t="s">
        <v>377</v>
      </c>
      <c r="D27" s="256">
        <v>2</v>
      </c>
      <c r="E27" s="256" t="s">
        <v>325</v>
      </c>
      <c r="F27" s="257">
        <v>0</v>
      </c>
      <c r="G27" s="257"/>
      <c r="H27" s="258">
        <f t="shared" si="3"/>
        <v>0</v>
      </c>
    </row>
    <row r="28" spans="1:8">
      <c r="A28" s="253">
        <v>24</v>
      </c>
      <c r="B28" s="254"/>
      <c r="C28" s="260" t="s">
        <v>378</v>
      </c>
      <c r="D28" s="256">
        <v>13</v>
      </c>
      <c r="E28" s="256" t="s">
        <v>325</v>
      </c>
      <c r="F28" s="257">
        <v>0</v>
      </c>
      <c r="G28" s="257"/>
      <c r="H28" s="258">
        <f t="shared" si="2"/>
        <v>0</v>
      </c>
    </row>
    <row r="29" spans="1:8">
      <c r="A29" s="253">
        <v>25</v>
      </c>
      <c r="B29" s="254"/>
      <c r="C29" s="260" t="s">
        <v>379</v>
      </c>
      <c r="D29" s="256">
        <v>6</v>
      </c>
      <c r="E29" s="256" t="s">
        <v>325</v>
      </c>
      <c r="F29" s="257">
        <v>0</v>
      </c>
      <c r="G29" s="257"/>
      <c r="H29" s="258">
        <f t="shared" si="2"/>
        <v>0</v>
      </c>
    </row>
    <row r="30" spans="1:8">
      <c r="A30" s="253">
        <v>26</v>
      </c>
      <c r="B30" s="254"/>
      <c r="C30" s="260" t="s">
        <v>380</v>
      </c>
      <c r="D30" s="256">
        <v>19</v>
      </c>
      <c r="E30" s="256" t="s">
        <v>325</v>
      </c>
      <c r="F30" s="257">
        <v>0</v>
      </c>
      <c r="G30" s="257"/>
      <c r="H30" s="258">
        <f t="shared" si="2"/>
        <v>0</v>
      </c>
    </row>
    <row r="31" spans="1:8">
      <c r="A31" s="253">
        <v>27</v>
      </c>
      <c r="B31" s="254"/>
      <c r="C31" s="260" t="s">
        <v>381</v>
      </c>
      <c r="D31" s="256">
        <v>10</v>
      </c>
      <c r="E31" s="256" t="s">
        <v>325</v>
      </c>
      <c r="F31" s="257">
        <v>0</v>
      </c>
      <c r="G31" s="257"/>
      <c r="H31" s="258">
        <f t="shared" si="2"/>
        <v>0</v>
      </c>
    </row>
    <row r="32" spans="1:8">
      <c r="A32" s="253">
        <v>28</v>
      </c>
      <c r="B32" s="254"/>
      <c r="C32" s="260" t="s">
        <v>382</v>
      </c>
      <c r="D32" s="256">
        <v>1</v>
      </c>
      <c r="E32" s="256" t="s">
        <v>325</v>
      </c>
      <c r="F32" s="257">
        <v>0</v>
      </c>
      <c r="G32" s="257"/>
      <c r="H32" s="258">
        <f t="shared" si="2"/>
        <v>0</v>
      </c>
    </row>
    <row r="33" spans="1:8">
      <c r="A33" s="253">
        <v>29</v>
      </c>
      <c r="B33" s="254"/>
      <c r="C33" s="260" t="s">
        <v>383</v>
      </c>
      <c r="D33" s="256">
        <v>3</v>
      </c>
      <c r="E33" s="256" t="s">
        <v>325</v>
      </c>
      <c r="F33" s="257">
        <v>0</v>
      </c>
      <c r="G33" s="257"/>
      <c r="H33" s="258">
        <f t="shared" ref="H33" si="4">SUM(F33:G33)*D33</f>
        <v>0</v>
      </c>
    </row>
    <row r="34" spans="1:8">
      <c r="A34" s="253">
        <v>30</v>
      </c>
      <c r="B34" s="254"/>
      <c r="C34" s="267" t="s">
        <v>384</v>
      </c>
      <c r="D34" s="268">
        <v>5</v>
      </c>
      <c r="E34" s="269" t="s">
        <v>92</v>
      </c>
      <c r="F34" s="257">
        <v>0</v>
      </c>
      <c r="G34" s="261"/>
      <c r="H34" s="258">
        <f t="shared" si="1"/>
        <v>0</v>
      </c>
    </row>
    <row r="35" spans="1:8">
      <c r="A35" s="253">
        <v>31</v>
      </c>
      <c r="B35" s="254"/>
      <c r="C35" s="255" t="s">
        <v>385</v>
      </c>
      <c r="D35" s="268">
        <v>1</v>
      </c>
      <c r="E35" s="269" t="s">
        <v>386</v>
      </c>
      <c r="F35" s="257">
        <v>0</v>
      </c>
      <c r="G35" s="261"/>
      <c r="H35" s="258">
        <f t="shared" si="1"/>
        <v>0</v>
      </c>
    </row>
    <row r="36" spans="1:8">
      <c r="A36" s="253">
        <v>32</v>
      </c>
      <c r="B36" s="254"/>
      <c r="C36" s="270" t="s">
        <v>387</v>
      </c>
      <c r="D36" s="268">
        <v>1</v>
      </c>
      <c r="E36" s="269" t="s">
        <v>386</v>
      </c>
      <c r="F36" s="257">
        <v>0</v>
      </c>
      <c r="G36" s="271"/>
      <c r="H36" s="258">
        <f t="shared" si="1"/>
        <v>0</v>
      </c>
    </row>
    <row r="37" spans="1:8" ht="13.5" thickBot="1">
      <c r="A37" s="272"/>
      <c r="B37" s="273"/>
      <c r="C37" s="274"/>
      <c r="D37" s="275"/>
      <c r="E37" s="275"/>
      <c r="F37" s="275"/>
      <c r="G37" s="275"/>
      <c r="H37" s="276"/>
    </row>
    <row r="38" spans="1:8" ht="15" thickBot="1">
      <c r="A38" s="277" t="s">
        <v>388</v>
      </c>
      <c r="B38" s="278"/>
      <c r="C38" s="279"/>
      <c r="D38" s="279"/>
      <c r="E38" s="280"/>
      <c r="F38" s="281"/>
      <c r="G38" s="281"/>
      <c r="H38" s="282">
        <f>SUM(H3:H37)</f>
        <v>0</v>
      </c>
    </row>
    <row r="40" spans="1:8" ht="13.5">
      <c r="F40" s="429" t="s">
        <v>360</v>
      </c>
      <c r="G40" s="430"/>
      <c r="H40" s="283">
        <f>H38</f>
        <v>0</v>
      </c>
    </row>
    <row r="41" spans="1:8" ht="13.5">
      <c r="F41" s="429" t="s">
        <v>389</v>
      </c>
      <c r="G41" s="430"/>
      <c r="H41" s="283">
        <f>H40*0.2</f>
        <v>0</v>
      </c>
    </row>
    <row r="42" spans="1:8" ht="14.25" thickBot="1">
      <c r="F42" s="284"/>
      <c r="G42" s="284"/>
      <c r="H42" s="284"/>
    </row>
    <row r="43" spans="1:8" ht="14.25" thickBot="1">
      <c r="F43" s="420" t="s">
        <v>390</v>
      </c>
      <c r="G43" s="421"/>
      <c r="H43" s="285">
        <f>SUM(H40:H41)</f>
        <v>0</v>
      </c>
    </row>
  </sheetData>
  <mergeCells count="7">
    <mergeCell ref="F43:G43"/>
    <mergeCell ref="B2:B3"/>
    <mergeCell ref="C2:C3"/>
    <mergeCell ref="D2:D3"/>
    <mergeCell ref="F2:G2"/>
    <mergeCell ref="F40:G40"/>
    <mergeCell ref="F41:G4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3"/>
  <sheetViews>
    <sheetView topLeftCell="A130" workbookViewId="0">
      <selection activeCell="J131" sqref="J131"/>
    </sheetView>
  </sheetViews>
  <sheetFormatPr defaultRowHeight="12.75"/>
  <cols>
    <col min="1" max="1" width="8.5703125" style="161" customWidth="1"/>
    <col min="2" max="2" width="59.140625" style="161" customWidth="1"/>
    <col min="3" max="3" width="7.140625" style="144" customWidth="1"/>
    <col min="4" max="4" width="4.7109375" style="218" customWidth="1"/>
    <col min="5" max="5" width="11.7109375" style="145" bestFit="1" customWidth="1"/>
    <col min="6" max="6" width="12.42578125" style="145" customWidth="1"/>
    <col min="7" max="7" width="9.28515625" style="145" customWidth="1"/>
    <col min="8" max="8" width="12" style="219" customWidth="1"/>
    <col min="9" max="256" width="9.140625" style="141"/>
    <col min="257" max="257" width="8.5703125" style="141" customWidth="1"/>
    <col min="258" max="258" width="81.5703125" style="141" customWidth="1"/>
    <col min="259" max="259" width="7.140625" style="141" customWidth="1"/>
    <col min="260" max="260" width="4.7109375" style="141" customWidth="1"/>
    <col min="261" max="261" width="11.7109375" style="141" bestFit="1" customWidth="1"/>
    <col min="262" max="262" width="15.140625" style="141" customWidth="1"/>
    <col min="263" max="263" width="11.7109375" style="141" customWidth="1"/>
    <col min="264" max="264" width="12.85546875" style="141" bestFit="1" customWidth="1"/>
    <col min="265" max="512" width="9.140625" style="141"/>
    <col min="513" max="513" width="8.5703125" style="141" customWidth="1"/>
    <col min="514" max="514" width="81.5703125" style="141" customWidth="1"/>
    <col min="515" max="515" width="7.140625" style="141" customWidth="1"/>
    <col min="516" max="516" width="4.7109375" style="141" customWidth="1"/>
    <col min="517" max="517" width="11.7109375" style="141" bestFit="1" customWidth="1"/>
    <col min="518" max="518" width="15.140625" style="141" customWidth="1"/>
    <col min="519" max="519" width="11.7109375" style="141" customWidth="1"/>
    <col min="520" max="520" width="12.85546875" style="141" bestFit="1" customWidth="1"/>
    <col min="521" max="768" width="9.140625" style="141"/>
    <col min="769" max="769" width="8.5703125" style="141" customWidth="1"/>
    <col min="770" max="770" width="81.5703125" style="141" customWidth="1"/>
    <col min="771" max="771" width="7.140625" style="141" customWidth="1"/>
    <col min="772" max="772" width="4.7109375" style="141" customWidth="1"/>
    <col min="773" max="773" width="11.7109375" style="141" bestFit="1" customWidth="1"/>
    <col min="774" max="774" width="15.140625" style="141" customWidth="1"/>
    <col min="775" max="775" width="11.7109375" style="141" customWidth="1"/>
    <col min="776" max="776" width="12.85546875" style="141" bestFit="1" customWidth="1"/>
    <col min="777" max="1024" width="9.140625" style="141"/>
    <col min="1025" max="1025" width="8.5703125" style="141" customWidth="1"/>
    <col min="1026" max="1026" width="81.5703125" style="141" customWidth="1"/>
    <col min="1027" max="1027" width="7.140625" style="141" customWidth="1"/>
    <col min="1028" max="1028" width="4.7109375" style="141" customWidth="1"/>
    <col min="1029" max="1029" width="11.7109375" style="141" bestFit="1" customWidth="1"/>
    <col min="1030" max="1030" width="15.140625" style="141" customWidth="1"/>
    <col min="1031" max="1031" width="11.7109375" style="141" customWidth="1"/>
    <col min="1032" max="1032" width="12.85546875" style="141" bestFit="1" customWidth="1"/>
    <col min="1033" max="1280" width="9.140625" style="141"/>
    <col min="1281" max="1281" width="8.5703125" style="141" customWidth="1"/>
    <col min="1282" max="1282" width="81.5703125" style="141" customWidth="1"/>
    <col min="1283" max="1283" width="7.140625" style="141" customWidth="1"/>
    <col min="1284" max="1284" width="4.7109375" style="141" customWidth="1"/>
    <col min="1285" max="1285" width="11.7109375" style="141" bestFit="1" customWidth="1"/>
    <col min="1286" max="1286" width="15.140625" style="141" customWidth="1"/>
    <col min="1287" max="1287" width="11.7109375" style="141" customWidth="1"/>
    <col min="1288" max="1288" width="12.85546875" style="141" bestFit="1" customWidth="1"/>
    <col min="1289" max="1536" width="9.140625" style="141"/>
    <col min="1537" max="1537" width="8.5703125" style="141" customWidth="1"/>
    <col min="1538" max="1538" width="81.5703125" style="141" customWidth="1"/>
    <col min="1539" max="1539" width="7.140625" style="141" customWidth="1"/>
    <col min="1540" max="1540" width="4.7109375" style="141" customWidth="1"/>
    <col min="1541" max="1541" width="11.7109375" style="141" bestFit="1" customWidth="1"/>
    <col min="1542" max="1542" width="15.140625" style="141" customWidth="1"/>
    <col min="1543" max="1543" width="11.7109375" style="141" customWidth="1"/>
    <col min="1544" max="1544" width="12.85546875" style="141" bestFit="1" customWidth="1"/>
    <col min="1545" max="1792" width="9.140625" style="141"/>
    <col min="1793" max="1793" width="8.5703125" style="141" customWidth="1"/>
    <col min="1794" max="1794" width="81.5703125" style="141" customWidth="1"/>
    <col min="1795" max="1795" width="7.140625" style="141" customWidth="1"/>
    <col min="1796" max="1796" width="4.7109375" style="141" customWidth="1"/>
    <col min="1797" max="1797" width="11.7109375" style="141" bestFit="1" customWidth="1"/>
    <col min="1798" max="1798" width="15.140625" style="141" customWidth="1"/>
    <col min="1799" max="1799" width="11.7109375" style="141" customWidth="1"/>
    <col min="1800" max="1800" width="12.85546875" style="141" bestFit="1" customWidth="1"/>
    <col min="1801" max="2048" width="9.140625" style="141"/>
    <col min="2049" max="2049" width="8.5703125" style="141" customWidth="1"/>
    <col min="2050" max="2050" width="81.5703125" style="141" customWidth="1"/>
    <col min="2051" max="2051" width="7.140625" style="141" customWidth="1"/>
    <col min="2052" max="2052" width="4.7109375" style="141" customWidth="1"/>
    <col min="2053" max="2053" width="11.7109375" style="141" bestFit="1" customWidth="1"/>
    <col min="2054" max="2054" width="15.140625" style="141" customWidth="1"/>
    <col min="2055" max="2055" width="11.7109375" style="141" customWidth="1"/>
    <col min="2056" max="2056" width="12.85546875" style="141" bestFit="1" customWidth="1"/>
    <col min="2057" max="2304" width="9.140625" style="141"/>
    <col min="2305" max="2305" width="8.5703125" style="141" customWidth="1"/>
    <col min="2306" max="2306" width="81.5703125" style="141" customWidth="1"/>
    <col min="2307" max="2307" width="7.140625" style="141" customWidth="1"/>
    <col min="2308" max="2308" width="4.7109375" style="141" customWidth="1"/>
    <col min="2309" max="2309" width="11.7109375" style="141" bestFit="1" customWidth="1"/>
    <col min="2310" max="2310" width="15.140625" style="141" customWidth="1"/>
    <col min="2311" max="2311" width="11.7109375" style="141" customWidth="1"/>
    <col min="2312" max="2312" width="12.85546875" style="141" bestFit="1" customWidth="1"/>
    <col min="2313" max="2560" width="9.140625" style="141"/>
    <col min="2561" max="2561" width="8.5703125" style="141" customWidth="1"/>
    <col min="2562" max="2562" width="81.5703125" style="141" customWidth="1"/>
    <col min="2563" max="2563" width="7.140625" style="141" customWidth="1"/>
    <col min="2564" max="2564" width="4.7109375" style="141" customWidth="1"/>
    <col min="2565" max="2565" width="11.7109375" style="141" bestFit="1" customWidth="1"/>
    <col min="2566" max="2566" width="15.140625" style="141" customWidth="1"/>
    <col min="2567" max="2567" width="11.7109375" style="141" customWidth="1"/>
    <col min="2568" max="2568" width="12.85546875" style="141" bestFit="1" customWidth="1"/>
    <col min="2569" max="2816" width="9.140625" style="141"/>
    <col min="2817" max="2817" width="8.5703125" style="141" customWidth="1"/>
    <col min="2818" max="2818" width="81.5703125" style="141" customWidth="1"/>
    <col min="2819" max="2819" width="7.140625" style="141" customWidth="1"/>
    <col min="2820" max="2820" width="4.7109375" style="141" customWidth="1"/>
    <col min="2821" max="2821" width="11.7109375" style="141" bestFit="1" customWidth="1"/>
    <col min="2822" max="2822" width="15.140625" style="141" customWidth="1"/>
    <col min="2823" max="2823" width="11.7109375" style="141" customWidth="1"/>
    <col min="2824" max="2824" width="12.85546875" style="141" bestFit="1" customWidth="1"/>
    <col min="2825" max="3072" width="9.140625" style="141"/>
    <col min="3073" max="3073" width="8.5703125" style="141" customWidth="1"/>
    <col min="3074" max="3074" width="81.5703125" style="141" customWidth="1"/>
    <col min="3075" max="3075" width="7.140625" style="141" customWidth="1"/>
    <col min="3076" max="3076" width="4.7109375" style="141" customWidth="1"/>
    <col min="3077" max="3077" width="11.7109375" style="141" bestFit="1" customWidth="1"/>
    <col min="3078" max="3078" width="15.140625" style="141" customWidth="1"/>
    <col min="3079" max="3079" width="11.7109375" style="141" customWidth="1"/>
    <col min="3080" max="3080" width="12.85546875" style="141" bestFit="1" customWidth="1"/>
    <col min="3081" max="3328" width="9.140625" style="141"/>
    <col min="3329" max="3329" width="8.5703125" style="141" customWidth="1"/>
    <col min="3330" max="3330" width="81.5703125" style="141" customWidth="1"/>
    <col min="3331" max="3331" width="7.140625" style="141" customWidth="1"/>
    <col min="3332" max="3332" width="4.7109375" style="141" customWidth="1"/>
    <col min="3333" max="3333" width="11.7109375" style="141" bestFit="1" customWidth="1"/>
    <col min="3334" max="3334" width="15.140625" style="141" customWidth="1"/>
    <col min="3335" max="3335" width="11.7109375" style="141" customWidth="1"/>
    <col min="3336" max="3336" width="12.85546875" style="141" bestFit="1" customWidth="1"/>
    <col min="3337" max="3584" width="9.140625" style="141"/>
    <col min="3585" max="3585" width="8.5703125" style="141" customWidth="1"/>
    <col min="3586" max="3586" width="81.5703125" style="141" customWidth="1"/>
    <col min="3587" max="3587" width="7.140625" style="141" customWidth="1"/>
    <col min="3588" max="3588" width="4.7109375" style="141" customWidth="1"/>
    <col min="3589" max="3589" width="11.7109375" style="141" bestFit="1" customWidth="1"/>
    <col min="3590" max="3590" width="15.140625" style="141" customWidth="1"/>
    <col min="3591" max="3591" width="11.7109375" style="141" customWidth="1"/>
    <col min="3592" max="3592" width="12.85546875" style="141" bestFit="1" customWidth="1"/>
    <col min="3593" max="3840" width="9.140625" style="141"/>
    <col min="3841" max="3841" width="8.5703125" style="141" customWidth="1"/>
    <col min="3842" max="3842" width="81.5703125" style="141" customWidth="1"/>
    <col min="3843" max="3843" width="7.140625" style="141" customWidth="1"/>
    <col min="3844" max="3844" width="4.7109375" style="141" customWidth="1"/>
    <col min="3845" max="3845" width="11.7109375" style="141" bestFit="1" customWidth="1"/>
    <col min="3846" max="3846" width="15.140625" style="141" customWidth="1"/>
    <col min="3847" max="3847" width="11.7109375" style="141" customWidth="1"/>
    <col min="3848" max="3848" width="12.85546875" style="141" bestFit="1" customWidth="1"/>
    <col min="3849" max="4096" width="9.140625" style="141"/>
    <col min="4097" max="4097" width="8.5703125" style="141" customWidth="1"/>
    <col min="4098" max="4098" width="81.5703125" style="141" customWidth="1"/>
    <col min="4099" max="4099" width="7.140625" style="141" customWidth="1"/>
    <col min="4100" max="4100" width="4.7109375" style="141" customWidth="1"/>
    <col min="4101" max="4101" width="11.7109375" style="141" bestFit="1" customWidth="1"/>
    <col min="4102" max="4102" width="15.140625" style="141" customWidth="1"/>
    <col min="4103" max="4103" width="11.7109375" style="141" customWidth="1"/>
    <col min="4104" max="4104" width="12.85546875" style="141" bestFit="1" customWidth="1"/>
    <col min="4105" max="4352" width="9.140625" style="141"/>
    <col min="4353" max="4353" width="8.5703125" style="141" customWidth="1"/>
    <col min="4354" max="4354" width="81.5703125" style="141" customWidth="1"/>
    <col min="4355" max="4355" width="7.140625" style="141" customWidth="1"/>
    <col min="4356" max="4356" width="4.7109375" style="141" customWidth="1"/>
    <col min="4357" max="4357" width="11.7109375" style="141" bestFit="1" customWidth="1"/>
    <col min="4358" max="4358" width="15.140625" style="141" customWidth="1"/>
    <col min="4359" max="4359" width="11.7109375" style="141" customWidth="1"/>
    <col min="4360" max="4360" width="12.85546875" style="141" bestFit="1" customWidth="1"/>
    <col min="4361" max="4608" width="9.140625" style="141"/>
    <col min="4609" max="4609" width="8.5703125" style="141" customWidth="1"/>
    <col min="4610" max="4610" width="81.5703125" style="141" customWidth="1"/>
    <col min="4611" max="4611" width="7.140625" style="141" customWidth="1"/>
    <col min="4612" max="4612" width="4.7109375" style="141" customWidth="1"/>
    <col min="4613" max="4613" width="11.7109375" style="141" bestFit="1" customWidth="1"/>
    <col min="4614" max="4614" width="15.140625" style="141" customWidth="1"/>
    <col min="4615" max="4615" width="11.7109375" style="141" customWidth="1"/>
    <col min="4616" max="4616" width="12.85546875" style="141" bestFit="1" customWidth="1"/>
    <col min="4617" max="4864" width="9.140625" style="141"/>
    <col min="4865" max="4865" width="8.5703125" style="141" customWidth="1"/>
    <col min="4866" max="4866" width="81.5703125" style="141" customWidth="1"/>
    <col min="4867" max="4867" width="7.140625" style="141" customWidth="1"/>
    <col min="4868" max="4868" width="4.7109375" style="141" customWidth="1"/>
    <col min="4869" max="4869" width="11.7109375" style="141" bestFit="1" customWidth="1"/>
    <col min="4870" max="4870" width="15.140625" style="141" customWidth="1"/>
    <col min="4871" max="4871" width="11.7109375" style="141" customWidth="1"/>
    <col min="4872" max="4872" width="12.85546875" style="141" bestFit="1" customWidth="1"/>
    <col min="4873" max="5120" width="9.140625" style="141"/>
    <col min="5121" max="5121" width="8.5703125" style="141" customWidth="1"/>
    <col min="5122" max="5122" width="81.5703125" style="141" customWidth="1"/>
    <col min="5123" max="5123" width="7.140625" style="141" customWidth="1"/>
    <col min="5124" max="5124" width="4.7109375" style="141" customWidth="1"/>
    <col min="5125" max="5125" width="11.7109375" style="141" bestFit="1" customWidth="1"/>
    <col min="5126" max="5126" width="15.140625" style="141" customWidth="1"/>
    <col min="5127" max="5127" width="11.7109375" style="141" customWidth="1"/>
    <col min="5128" max="5128" width="12.85546875" style="141" bestFit="1" customWidth="1"/>
    <col min="5129" max="5376" width="9.140625" style="141"/>
    <col min="5377" max="5377" width="8.5703125" style="141" customWidth="1"/>
    <col min="5378" max="5378" width="81.5703125" style="141" customWidth="1"/>
    <col min="5379" max="5379" width="7.140625" style="141" customWidth="1"/>
    <col min="5380" max="5380" width="4.7109375" style="141" customWidth="1"/>
    <col min="5381" max="5381" width="11.7109375" style="141" bestFit="1" customWidth="1"/>
    <col min="5382" max="5382" width="15.140625" style="141" customWidth="1"/>
    <col min="5383" max="5383" width="11.7109375" style="141" customWidth="1"/>
    <col min="5384" max="5384" width="12.85546875" style="141" bestFit="1" customWidth="1"/>
    <col min="5385" max="5632" width="9.140625" style="141"/>
    <col min="5633" max="5633" width="8.5703125" style="141" customWidth="1"/>
    <col min="5634" max="5634" width="81.5703125" style="141" customWidth="1"/>
    <col min="5635" max="5635" width="7.140625" style="141" customWidth="1"/>
    <col min="5636" max="5636" width="4.7109375" style="141" customWidth="1"/>
    <col min="5637" max="5637" width="11.7109375" style="141" bestFit="1" customWidth="1"/>
    <col min="5638" max="5638" width="15.140625" style="141" customWidth="1"/>
    <col min="5639" max="5639" width="11.7109375" style="141" customWidth="1"/>
    <col min="5640" max="5640" width="12.85546875" style="141" bestFit="1" customWidth="1"/>
    <col min="5641" max="5888" width="9.140625" style="141"/>
    <col min="5889" max="5889" width="8.5703125" style="141" customWidth="1"/>
    <col min="5890" max="5890" width="81.5703125" style="141" customWidth="1"/>
    <col min="5891" max="5891" width="7.140625" style="141" customWidth="1"/>
    <col min="5892" max="5892" width="4.7109375" style="141" customWidth="1"/>
    <col min="5893" max="5893" width="11.7109375" style="141" bestFit="1" customWidth="1"/>
    <col min="5894" max="5894" width="15.140625" style="141" customWidth="1"/>
    <col min="5895" max="5895" width="11.7109375" style="141" customWidth="1"/>
    <col min="5896" max="5896" width="12.85546875" style="141" bestFit="1" customWidth="1"/>
    <col min="5897" max="6144" width="9.140625" style="141"/>
    <col min="6145" max="6145" width="8.5703125" style="141" customWidth="1"/>
    <col min="6146" max="6146" width="81.5703125" style="141" customWidth="1"/>
    <col min="6147" max="6147" width="7.140625" style="141" customWidth="1"/>
    <col min="6148" max="6148" width="4.7109375" style="141" customWidth="1"/>
    <col min="6149" max="6149" width="11.7109375" style="141" bestFit="1" customWidth="1"/>
    <col min="6150" max="6150" width="15.140625" style="141" customWidth="1"/>
    <col min="6151" max="6151" width="11.7109375" style="141" customWidth="1"/>
    <col min="6152" max="6152" width="12.85546875" style="141" bestFit="1" customWidth="1"/>
    <col min="6153" max="6400" width="9.140625" style="141"/>
    <col min="6401" max="6401" width="8.5703125" style="141" customWidth="1"/>
    <col min="6402" max="6402" width="81.5703125" style="141" customWidth="1"/>
    <col min="6403" max="6403" width="7.140625" style="141" customWidth="1"/>
    <col min="6404" max="6404" width="4.7109375" style="141" customWidth="1"/>
    <col min="6405" max="6405" width="11.7109375" style="141" bestFit="1" customWidth="1"/>
    <col min="6406" max="6406" width="15.140625" style="141" customWidth="1"/>
    <col min="6407" max="6407" width="11.7109375" style="141" customWidth="1"/>
    <col min="6408" max="6408" width="12.85546875" style="141" bestFit="1" customWidth="1"/>
    <col min="6409" max="6656" width="9.140625" style="141"/>
    <col min="6657" max="6657" width="8.5703125" style="141" customWidth="1"/>
    <col min="6658" max="6658" width="81.5703125" style="141" customWidth="1"/>
    <col min="6659" max="6659" width="7.140625" style="141" customWidth="1"/>
    <col min="6660" max="6660" width="4.7109375" style="141" customWidth="1"/>
    <col min="6661" max="6661" width="11.7109375" style="141" bestFit="1" customWidth="1"/>
    <col min="6662" max="6662" width="15.140625" style="141" customWidth="1"/>
    <col min="6663" max="6663" width="11.7109375" style="141" customWidth="1"/>
    <col min="6664" max="6664" width="12.85546875" style="141" bestFit="1" customWidth="1"/>
    <col min="6665" max="6912" width="9.140625" style="141"/>
    <col min="6913" max="6913" width="8.5703125" style="141" customWidth="1"/>
    <col min="6914" max="6914" width="81.5703125" style="141" customWidth="1"/>
    <col min="6915" max="6915" width="7.140625" style="141" customWidth="1"/>
    <col min="6916" max="6916" width="4.7109375" style="141" customWidth="1"/>
    <col min="6917" max="6917" width="11.7109375" style="141" bestFit="1" customWidth="1"/>
    <col min="6918" max="6918" width="15.140625" style="141" customWidth="1"/>
    <col min="6919" max="6919" width="11.7109375" style="141" customWidth="1"/>
    <col min="6920" max="6920" width="12.85546875" style="141" bestFit="1" customWidth="1"/>
    <col min="6921" max="7168" width="9.140625" style="141"/>
    <col min="7169" max="7169" width="8.5703125" style="141" customWidth="1"/>
    <col min="7170" max="7170" width="81.5703125" style="141" customWidth="1"/>
    <col min="7171" max="7171" width="7.140625" style="141" customWidth="1"/>
    <col min="7172" max="7172" width="4.7109375" style="141" customWidth="1"/>
    <col min="7173" max="7173" width="11.7109375" style="141" bestFit="1" customWidth="1"/>
    <col min="7174" max="7174" width="15.140625" style="141" customWidth="1"/>
    <col min="7175" max="7175" width="11.7109375" style="141" customWidth="1"/>
    <col min="7176" max="7176" width="12.85546875" style="141" bestFit="1" customWidth="1"/>
    <col min="7177" max="7424" width="9.140625" style="141"/>
    <col min="7425" max="7425" width="8.5703125" style="141" customWidth="1"/>
    <col min="7426" max="7426" width="81.5703125" style="141" customWidth="1"/>
    <col min="7427" max="7427" width="7.140625" style="141" customWidth="1"/>
    <col min="7428" max="7428" width="4.7109375" style="141" customWidth="1"/>
    <col min="7429" max="7429" width="11.7109375" style="141" bestFit="1" customWidth="1"/>
    <col min="7430" max="7430" width="15.140625" style="141" customWidth="1"/>
    <col min="7431" max="7431" width="11.7109375" style="141" customWidth="1"/>
    <col min="7432" max="7432" width="12.85546875" style="141" bestFit="1" customWidth="1"/>
    <col min="7433" max="7680" width="9.140625" style="141"/>
    <col min="7681" max="7681" width="8.5703125" style="141" customWidth="1"/>
    <col min="7682" max="7682" width="81.5703125" style="141" customWidth="1"/>
    <col min="7683" max="7683" width="7.140625" style="141" customWidth="1"/>
    <col min="7684" max="7684" width="4.7109375" style="141" customWidth="1"/>
    <col min="7685" max="7685" width="11.7109375" style="141" bestFit="1" customWidth="1"/>
    <col min="7686" max="7686" width="15.140625" style="141" customWidth="1"/>
    <col min="7687" max="7687" width="11.7109375" style="141" customWidth="1"/>
    <col min="7688" max="7688" width="12.85546875" style="141" bestFit="1" customWidth="1"/>
    <col min="7689" max="7936" width="9.140625" style="141"/>
    <col min="7937" max="7937" width="8.5703125" style="141" customWidth="1"/>
    <col min="7938" max="7938" width="81.5703125" style="141" customWidth="1"/>
    <col min="7939" max="7939" width="7.140625" style="141" customWidth="1"/>
    <col min="7940" max="7940" width="4.7109375" style="141" customWidth="1"/>
    <col min="7941" max="7941" width="11.7109375" style="141" bestFit="1" customWidth="1"/>
    <col min="7942" max="7942" width="15.140625" style="141" customWidth="1"/>
    <col min="7943" max="7943" width="11.7109375" style="141" customWidth="1"/>
    <col min="7944" max="7944" width="12.85546875" style="141" bestFit="1" customWidth="1"/>
    <col min="7945" max="8192" width="9.140625" style="141"/>
    <col min="8193" max="8193" width="8.5703125" style="141" customWidth="1"/>
    <col min="8194" max="8194" width="81.5703125" style="141" customWidth="1"/>
    <col min="8195" max="8195" width="7.140625" style="141" customWidth="1"/>
    <col min="8196" max="8196" width="4.7109375" style="141" customWidth="1"/>
    <col min="8197" max="8197" width="11.7109375" style="141" bestFit="1" customWidth="1"/>
    <col min="8198" max="8198" width="15.140625" style="141" customWidth="1"/>
    <col min="8199" max="8199" width="11.7109375" style="141" customWidth="1"/>
    <col min="8200" max="8200" width="12.85546875" style="141" bestFit="1" customWidth="1"/>
    <col min="8201" max="8448" width="9.140625" style="141"/>
    <col min="8449" max="8449" width="8.5703125" style="141" customWidth="1"/>
    <col min="8450" max="8450" width="81.5703125" style="141" customWidth="1"/>
    <col min="8451" max="8451" width="7.140625" style="141" customWidth="1"/>
    <col min="8452" max="8452" width="4.7109375" style="141" customWidth="1"/>
    <col min="8453" max="8453" width="11.7109375" style="141" bestFit="1" customWidth="1"/>
    <col min="8454" max="8454" width="15.140625" style="141" customWidth="1"/>
    <col min="8455" max="8455" width="11.7109375" style="141" customWidth="1"/>
    <col min="8456" max="8456" width="12.85546875" style="141" bestFit="1" customWidth="1"/>
    <col min="8457" max="8704" width="9.140625" style="141"/>
    <col min="8705" max="8705" width="8.5703125" style="141" customWidth="1"/>
    <col min="8706" max="8706" width="81.5703125" style="141" customWidth="1"/>
    <col min="8707" max="8707" width="7.140625" style="141" customWidth="1"/>
    <col min="8708" max="8708" width="4.7109375" style="141" customWidth="1"/>
    <col min="8709" max="8709" width="11.7109375" style="141" bestFit="1" customWidth="1"/>
    <col min="8710" max="8710" width="15.140625" style="141" customWidth="1"/>
    <col min="8711" max="8711" width="11.7109375" style="141" customWidth="1"/>
    <col min="8712" max="8712" width="12.85546875" style="141" bestFit="1" customWidth="1"/>
    <col min="8713" max="8960" width="9.140625" style="141"/>
    <col min="8961" max="8961" width="8.5703125" style="141" customWidth="1"/>
    <col min="8962" max="8962" width="81.5703125" style="141" customWidth="1"/>
    <col min="8963" max="8963" width="7.140625" style="141" customWidth="1"/>
    <col min="8964" max="8964" width="4.7109375" style="141" customWidth="1"/>
    <col min="8965" max="8965" width="11.7109375" style="141" bestFit="1" customWidth="1"/>
    <col min="8966" max="8966" width="15.140625" style="141" customWidth="1"/>
    <col min="8967" max="8967" width="11.7109375" style="141" customWidth="1"/>
    <col min="8968" max="8968" width="12.85546875" style="141" bestFit="1" customWidth="1"/>
    <col min="8969" max="9216" width="9.140625" style="141"/>
    <col min="9217" max="9217" width="8.5703125" style="141" customWidth="1"/>
    <col min="9218" max="9218" width="81.5703125" style="141" customWidth="1"/>
    <col min="9219" max="9219" width="7.140625" style="141" customWidth="1"/>
    <col min="9220" max="9220" width="4.7109375" style="141" customWidth="1"/>
    <col min="9221" max="9221" width="11.7109375" style="141" bestFit="1" customWidth="1"/>
    <col min="9222" max="9222" width="15.140625" style="141" customWidth="1"/>
    <col min="9223" max="9223" width="11.7109375" style="141" customWidth="1"/>
    <col min="9224" max="9224" width="12.85546875" style="141" bestFit="1" customWidth="1"/>
    <col min="9225" max="9472" width="9.140625" style="141"/>
    <col min="9473" max="9473" width="8.5703125" style="141" customWidth="1"/>
    <col min="9474" max="9474" width="81.5703125" style="141" customWidth="1"/>
    <col min="9475" max="9475" width="7.140625" style="141" customWidth="1"/>
    <col min="9476" max="9476" width="4.7109375" style="141" customWidth="1"/>
    <col min="9477" max="9477" width="11.7109375" style="141" bestFit="1" customWidth="1"/>
    <col min="9478" max="9478" width="15.140625" style="141" customWidth="1"/>
    <col min="9479" max="9479" width="11.7109375" style="141" customWidth="1"/>
    <col min="9480" max="9480" width="12.85546875" style="141" bestFit="1" customWidth="1"/>
    <col min="9481" max="9728" width="9.140625" style="141"/>
    <col min="9729" max="9729" width="8.5703125" style="141" customWidth="1"/>
    <col min="9730" max="9730" width="81.5703125" style="141" customWidth="1"/>
    <col min="9731" max="9731" width="7.140625" style="141" customWidth="1"/>
    <col min="9732" max="9732" width="4.7109375" style="141" customWidth="1"/>
    <col min="9733" max="9733" width="11.7109375" style="141" bestFit="1" customWidth="1"/>
    <col min="9734" max="9734" width="15.140625" style="141" customWidth="1"/>
    <col min="9735" max="9735" width="11.7109375" style="141" customWidth="1"/>
    <col min="9736" max="9736" width="12.85546875" style="141" bestFit="1" customWidth="1"/>
    <col min="9737" max="9984" width="9.140625" style="141"/>
    <col min="9985" max="9985" width="8.5703125" style="141" customWidth="1"/>
    <col min="9986" max="9986" width="81.5703125" style="141" customWidth="1"/>
    <col min="9987" max="9987" width="7.140625" style="141" customWidth="1"/>
    <col min="9988" max="9988" width="4.7109375" style="141" customWidth="1"/>
    <col min="9989" max="9989" width="11.7109375" style="141" bestFit="1" customWidth="1"/>
    <col min="9990" max="9990" width="15.140625" style="141" customWidth="1"/>
    <col min="9991" max="9991" width="11.7109375" style="141" customWidth="1"/>
    <col min="9992" max="9992" width="12.85546875" style="141" bestFit="1" customWidth="1"/>
    <col min="9993" max="10240" width="9.140625" style="141"/>
    <col min="10241" max="10241" width="8.5703125" style="141" customWidth="1"/>
    <col min="10242" max="10242" width="81.5703125" style="141" customWidth="1"/>
    <col min="10243" max="10243" width="7.140625" style="141" customWidth="1"/>
    <col min="10244" max="10244" width="4.7109375" style="141" customWidth="1"/>
    <col min="10245" max="10245" width="11.7109375" style="141" bestFit="1" customWidth="1"/>
    <col min="10246" max="10246" width="15.140625" style="141" customWidth="1"/>
    <col min="10247" max="10247" width="11.7109375" style="141" customWidth="1"/>
    <col min="10248" max="10248" width="12.85546875" style="141" bestFit="1" customWidth="1"/>
    <col min="10249" max="10496" width="9.140625" style="141"/>
    <col min="10497" max="10497" width="8.5703125" style="141" customWidth="1"/>
    <col min="10498" max="10498" width="81.5703125" style="141" customWidth="1"/>
    <col min="10499" max="10499" width="7.140625" style="141" customWidth="1"/>
    <col min="10500" max="10500" width="4.7109375" style="141" customWidth="1"/>
    <col min="10501" max="10501" width="11.7109375" style="141" bestFit="1" customWidth="1"/>
    <col min="10502" max="10502" width="15.140625" style="141" customWidth="1"/>
    <col min="10503" max="10503" width="11.7109375" style="141" customWidth="1"/>
    <col min="10504" max="10504" width="12.85546875" style="141" bestFit="1" customWidth="1"/>
    <col min="10505" max="10752" width="9.140625" style="141"/>
    <col min="10753" max="10753" width="8.5703125" style="141" customWidth="1"/>
    <col min="10754" max="10754" width="81.5703125" style="141" customWidth="1"/>
    <col min="10755" max="10755" width="7.140625" style="141" customWidth="1"/>
    <col min="10756" max="10756" width="4.7109375" style="141" customWidth="1"/>
    <col min="10757" max="10757" width="11.7109375" style="141" bestFit="1" customWidth="1"/>
    <col min="10758" max="10758" width="15.140625" style="141" customWidth="1"/>
    <col min="10759" max="10759" width="11.7109375" style="141" customWidth="1"/>
    <col min="10760" max="10760" width="12.85546875" style="141" bestFit="1" customWidth="1"/>
    <col min="10761" max="11008" width="9.140625" style="141"/>
    <col min="11009" max="11009" width="8.5703125" style="141" customWidth="1"/>
    <col min="11010" max="11010" width="81.5703125" style="141" customWidth="1"/>
    <col min="11011" max="11011" width="7.140625" style="141" customWidth="1"/>
    <col min="11012" max="11012" width="4.7109375" style="141" customWidth="1"/>
    <col min="11013" max="11013" width="11.7109375" style="141" bestFit="1" customWidth="1"/>
    <col min="11014" max="11014" width="15.140625" style="141" customWidth="1"/>
    <col min="11015" max="11015" width="11.7109375" style="141" customWidth="1"/>
    <col min="11016" max="11016" width="12.85546875" style="141" bestFit="1" customWidth="1"/>
    <col min="11017" max="11264" width="9.140625" style="141"/>
    <col min="11265" max="11265" width="8.5703125" style="141" customWidth="1"/>
    <col min="11266" max="11266" width="81.5703125" style="141" customWidth="1"/>
    <col min="11267" max="11267" width="7.140625" style="141" customWidth="1"/>
    <col min="11268" max="11268" width="4.7109375" style="141" customWidth="1"/>
    <col min="11269" max="11269" width="11.7109375" style="141" bestFit="1" customWidth="1"/>
    <col min="11270" max="11270" width="15.140625" style="141" customWidth="1"/>
    <col min="11271" max="11271" width="11.7109375" style="141" customWidth="1"/>
    <col min="11272" max="11272" width="12.85546875" style="141" bestFit="1" customWidth="1"/>
    <col min="11273" max="11520" width="9.140625" style="141"/>
    <col min="11521" max="11521" width="8.5703125" style="141" customWidth="1"/>
    <col min="11522" max="11522" width="81.5703125" style="141" customWidth="1"/>
    <col min="11523" max="11523" width="7.140625" style="141" customWidth="1"/>
    <col min="11524" max="11524" width="4.7109375" style="141" customWidth="1"/>
    <col min="11525" max="11525" width="11.7109375" style="141" bestFit="1" customWidth="1"/>
    <col min="11526" max="11526" width="15.140625" style="141" customWidth="1"/>
    <col min="11527" max="11527" width="11.7109375" style="141" customWidth="1"/>
    <col min="11528" max="11528" width="12.85546875" style="141" bestFit="1" customWidth="1"/>
    <col min="11529" max="11776" width="9.140625" style="141"/>
    <col min="11777" max="11777" width="8.5703125" style="141" customWidth="1"/>
    <col min="11778" max="11778" width="81.5703125" style="141" customWidth="1"/>
    <col min="11779" max="11779" width="7.140625" style="141" customWidth="1"/>
    <col min="11780" max="11780" width="4.7109375" style="141" customWidth="1"/>
    <col min="11781" max="11781" width="11.7109375" style="141" bestFit="1" customWidth="1"/>
    <col min="11782" max="11782" width="15.140625" style="141" customWidth="1"/>
    <col min="11783" max="11783" width="11.7109375" style="141" customWidth="1"/>
    <col min="11784" max="11784" width="12.85546875" style="141" bestFit="1" customWidth="1"/>
    <col min="11785" max="12032" width="9.140625" style="141"/>
    <col min="12033" max="12033" width="8.5703125" style="141" customWidth="1"/>
    <col min="12034" max="12034" width="81.5703125" style="141" customWidth="1"/>
    <col min="12035" max="12035" width="7.140625" style="141" customWidth="1"/>
    <col min="12036" max="12036" width="4.7109375" style="141" customWidth="1"/>
    <col min="12037" max="12037" width="11.7109375" style="141" bestFit="1" customWidth="1"/>
    <col min="12038" max="12038" width="15.140625" style="141" customWidth="1"/>
    <col min="12039" max="12039" width="11.7109375" style="141" customWidth="1"/>
    <col min="12040" max="12040" width="12.85546875" style="141" bestFit="1" customWidth="1"/>
    <col min="12041" max="12288" width="9.140625" style="141"/>
    <col min="12289" max="12289" width="8.5703125" style="141" customWidth="1"/>
    <col min="12290" max="12290" width="81.5703125" style="141" customWidth="1"/>
    <col min="12291" max="12291" width="7.140625" style="141" customWidth="1"/>
    <col min="12292" max="12292" width="4.7109375" style="141" customWidth="1"/>
    <col min="12293" max="12293" width="11.7109375" style="141" bestFit="1" customWidth="1"/>
    <col min="12294" max="12294" width="15.140625" style="141" customWidth="1"/>
    <col min="12295" max="12295" width="11.7109375" style="141" customWidth="1"/>
    <col min="12296" max="12296" width="12.85546875" style="141" bestFit="1" customWidth="1"/>
    <col min="12297" max="12544" width="9.140625" style="141"/>
    <col min="12545" max="12545" width="8.5703125" style="141" customWidth="1"/>
    <col min="12546" max="12546" width="81.5703125" style="141" customWidth="1"/>
    <col min="12547" max="12547" width="7.140625" style="141" customWidth="1"/>
    <col min="12548" max="12548" width="4.7109375" style="141" customWidth="1"/>
    <col min="12549" max="12549" width="11.7109375" style="141" bestFit="1" customWidth="1"/>
    <col min="12550" max="12550" width="15.140625" style="141" customWidth="1"/>
    <col min="12551" max="12551" width="11.7109375" style="141" customWidth="1"/>
    <col min="12552" max="12552" width="12.85546875" style="141" bestFit="1" customWidth="1"/>
    <col min="12553" max="12800" width="9.140625" style="141"/>
    <col min="12801" max="12801" width="8.5703125" style="141" customWidth="1"/>
    <col min="12802" max="12802" width="81.5703125" style="141" customWidth="1"/>
    <col min="12803" max="12803" width="7.140625" style="141" customWidth="1"/>
    <col min="12804" max="12804" width="4.7109375" style="141" customWidth="1"/>
    <col min="12805" max="12805" width="11.7109375" style="141" bestFit="1" customWidth="1"/>
    <col min="12806" max="12806" width="15.140625" style="141" customWidth="1"/>
    <col min="12807" max="12807" width="11.7109375" style="141" customWidth="1"/>
    <col min="12808" max="12808" width="12.85546875" style="141" bestFit="1" customWidth="1"/>
    <col min="12809" max="13056" width="9.140625" style="141"/>
    <col min="13057" max="13057" width="8.5703125" style="141" customWidth="1"/>
    <col min="13058" max="13058" width="81.5703125" style="141" customWidth="1"/>
    <col min="13059" max="13059" width="7.140625" style="141" customWidth="1"/>
    <col min="13060" max="13060" width="4.7109375" style="141" customWidth="1"/>
    <col min="13061" max="13061" width="11.7109375" style="141" bestFit="1" customWidth="1"/>
    <col min="13062" max="13062" width="15.140625" style="141" customWidth="1"/>
    <col min="13063" max="13063" width="11.7109375" style="141" customWidth="1"/>
    <col min="13064" max="13064" width="12.85546875" style="141" bestFit="1" customWidth="1"/>
    <col min="13065" max="13312" width="9.140625" style="141"/>
    <col min="13313" max="13313" width="8.5703125" style="141" customWidth="1"/>
    <col min="13314" max="13314" width="81.5703125" style="141" customWidth="1"/>
    <col min="13315" max="13315" width="7.140625" style="141" customWidth="1"/>
    <col min="13316" max="13316" width="4.7109375" style="141" customWidth="1"/>
    <col min="13317" max="13317" width="11.7109375" style="141" bestFit="1" customWidth="1"/>
    <col min="13318" max="13318" width="15.140625" style="141" customWidth="1"/>
    <col min="13319" max="13319" width="11.7109375" style="141" customWidth="1"/>
    <col min="13320" max="13320" width="12.85546875" style="141" bestFit="1" customWidth="1"/>
    <col min="13321" max="13568" width="9.140625" style="141"/>
    <col min="13569" max="13569" width="8.5703125" style="141" customWidth="1"/>
    <col min="13570" max="13570" width="81.5703125" style="141" customWidth="1"/>
    <col min="13571" max="13571" width="7.140625" style="141" customWidth="1"/>
    <col min="13572" max="13572" width="4.7109375" style="141" customWidth="1"/>
    <col min="13573" max="13573" width="11.7109375" style="141" bestFit="1" customWidth="1"/>
    <col min="13574" max="13574" width="15.140625" style="141" customWidth="1"/>
    <col min="13575" max="13575" width="11.7109375" style="141" customWidth="1"/>
    <col min="13576" max="13576" width="12.85546875" style="141" bestFit="1" customWidth="1"/>
    <col min="13577" max="13824" width="9.140625" style="141"/>
    <col min="13825" max="13825" width="8.5703125" style="141" customWidth="1"/>
    <col min="13826" max="13826" width="81.5703125" style="141" customWidth="1"/>
    <col min="13827" max="13827" width="7.140625" style="141" customWidth="1"/>
    <col min="13828" max="13828" width="4.7109375" style="141" customWidth="1"/>
    <col min="13829" max="13829" width="11.7109375" style="141" bestFit="1" customWidth="1"/>
    <col min="13830" max="13830" width="15.140625" style="141" customWidth="1"/>
    <col min="13831" max="13831" width="11.7109375" style="141" customWidth="1"/>
    <col min="13832" max="13832" width="12.85546875" style="141" bestFit="1" customWidth="1"/>
    <col min="13833" max="14080" width="9.140625" style="141"/>
    <col min="14081" max="14081" width="8.5703125" style="141" customWidth="1"/>
    <col min="14082" max="14082" width="81.5703125" style="141" customWidth="1"/>
    <col min="14083" max="14083" width="7.140625" style="141" customWidth="1"/>
    <col min="14084" max="14084" width="4.7109375" style="141" customWidth="1"/>
    <col min="14085" max="14085" width="11.7109375" style="141" bestFit="1" customWidth="1"/>
    <col min="14086" max="14086" width="15.140625" style="141" customWidth="1"/>
    <col min="14087" max="14087" width="11.7109375" style="141" customWidth="1"/>
    <col min="14088" max="14088" width="12.85546875" style="141" bestFit="1" customWidth="1"/>
    <col min="14089" max="14336" width="9.140625" style="141"/>
    <col min="14337" max="14337" width="8.5703125" style="141" customWidth="1"/>
    <col min="14338" max="14338" width="81.5703125" style="141" customWidth="1"/>
    <col min="14339" max="14339" width="7.140625" style="141" customWidth="1"/>
    <col min="14340" max="14340" width="4.7109375" style="141" customWidth="1"/>
    <col min="14341" max="14341" width="11.7109375" style="141" bestFit="1" customWidth="1"/>
    <col min="14342" max="14342" width="15.140625" style="141" customWidth="1"/>
    <col min="14343" max="14343" width="11.7109375" style="141" customWidth="1"/>
    <col min="14344" max="14344" width="12.85546875" style="141" bestFit="1" customWidth="1"/>
    <col min="14345" max="14592" width="9.140625" style="141"/>
    <col min="14593" max="14593" width="8.5703125" style="141" customWidth="1"/>
    <col min="14594" max="14594" width="81.5703125" style="141" customWidth="1"/>
    <col min="14595" max="14595" width="7.140625" style="141" customWidth="1"/>
    <col min="14596" max="14596" width="4.7109375" style="141" customWidth="1"/>
    <col min="14597" max="14597" width="11.7109375" style="141" bestFit="1" customWidth="1"/>
    <col min="14598" max="14598" width="15.140625" style="141" customWidth="1"/>
    <col min="14599" max="14599" width="11.7109375" style="141" customWidth="1"/>
    <col min="14600" max="14600" width="12.85546875" style="141" bestFit="1" customWidth="1"/>
    <col min="14601" max="14848" width="9.140625" style="141"/>
    <col min="14849" max="14849" width="8.5703125" style="141" customWidth="1"/>
    <col min="14850" max="14850" width="81.5703125" style="141" customWidth="1"/>
    <col min="14851" max="14851" width="7.140625" style="141" customWidth="1"/>
    <col min="14852" max="14852" width="4.7109375" style="141" customWidth="1"/>
    <col min="14853" max="14853" width="11.7109375" style="141" bestFit="1" customWidth="1"/>
    <col min="14854" max="14854" width="15.140625" style="141" customWidth="1"/>
    <col min="14855" max="14855" width="11.7109375" style="141" customWidth="1"/>
    <col min="14856" max="14856" width="12.85546875" style="141" bestFit="1" customWidth="1"/>
    <col min="14857" max="15104" width="9.140625" style="141"/>
    <col min="15105" max="15105" width="8.5703125" style="141" customWidth="1"/>
    <col min="15106" max="15106" width="81.5703125" style="141" customWidth="1"/>
    <col min="15107" max="15107" width="7.140625" style="141" customWidth="1"/>
    <col min="15108" max="15108" width="4.7109375" style="141" customWidth="1"/>
    <col min="15109" max="15109" width="11.7109375" style="141" bestFit="1" customWidth="1"/>
    <col min="15110" max="15110" width="15.140625" style="141" customWidth="1"/>
    <col min="15111" max="15111" width="11.7109375" style="141" customWidth="1"/>
    <col min="15112" max="15112" width="12.85546875" style="141" bestFit="1" customWidth="1"/>
    <col min="15113" max="15360" width="9.140625" style="141"/>
    <col min="15361" max="15361" width="8.5703125" style="141" customWidth="1"/>
    <col min="15362" max="15362" width="81.5703125" style="141" customWidth="1"/>
    <col min="15363" max="15363" width="7.140625" style="141" customWidth="1"/>
    <col min="15364" max="15364" width="4.7109375" style="141" customWidth="1"/>
    <col min="15365" max="15365" width="11.7109375" style="141" bestFit="1" customWidth="1"/>
    <col min="15366" max="15366" width="15.140625" style="141" customWidth="1"/>
    <col min="15367" max="15367" width="11.7109375" style="141" customWidth="1"/>
    <col min="15368" max="15368" width="12.85546875" style="141" bestFit="1" customWidth="1"/>
    <col min="15369" max="15616" width="9.140625" style="141"/>
    <col min="15617" max="15617" width="8.5703125" style="141" customWidth="1"/>
    <col min="15618" max="15618" width="81.5703125" style="141" customWidth="1"/>
    <col min="15619" max="15619" width="7.140625" style="141" customWidth="1"/>
    <col min="15620" max="15620" width="4.7109375" style="141" customWidth="1"/>
    <col min="15621" max="15621" width="11.7109375" style="141" bestFit="1" customWidth="1"/>
    <col min="15622" max="15622" width="15.140625" style="141" customWidth="1"/>
    <col min="15623" max="15623" width="11.7109375" style="141" customWidth="1"/>
    <col min="15624" max="15624" width="12.85546875" style="141" bestFit="1" customWidth="1"/>
    <col min="15625" max="15872" width="9.140625" style="141"/>
    <col min="15873" max="15873" width="8.5703125" style="141" customWidth="1"/>
    <col min="15874" max="15874" width="81.5703125" style="141" customWidth="1"/>
    <col min="15875" max="15875" width="7.140625" style="141" customWidth="1"/>
    <col min="15876" max="15876" width="4.7109375" style="141" customWidth="1"/>
    <col min="15877" max="15877" width="11.7109375" style="141" bestFit="1" customWidth="1"/>
    <col min="15878" max="15878" width="15.140625" style="141" customWidth="1"/>
    <col min="15879" max="15879" width="11.7109375" style="141" customWidth="1"/>
    <col min="15880" max="15880" width="12.85546875" style="141" bestFit="1" customWidth="1"/>
    <col min="15881" max="16128" width="9.140625" style="141"/>
    <col min="16129" max="16129" width="8.5703125" style="141" customWidth="1"/>
    <col min="16130" max="16130" width="81.5703125" style="141" customWidth="1"/>
    <col min="16131" max="16131" width="7.140625" style="141" customWidth="1"/>
    <col min="16132" max="16132" width="4.7109375" style="141" customWidth="1"/>
    <col min="16133" max="16133" width="11.7109375" style="141" bestFit="1" customWidth="1"/>
    <col min="16134" max="16134" width="15.140625" style="141" customWidth="1"/>
    <col min="16135" max="16135" width="11.7109375" style="141" customWidth="1"/>
    <col min="16136" max="16136" width="12.85546875" style="141" bestFit="1" customWidth="1"/>
    <col min="16137" max="16384" width="9.140625" style="141"/>
  </cols>
  <sheetData>
    <row r="1" spans="1:8" ht="20.25">
      <c r="A1" s="414" t="s">
        <v>10</v>
      </c>
      <c r="B1" s="415"/>
      <c r="C1" s="415"/>
      <c r="D1" s="415"/>
      <c r="E1" s="415"/>
      <c r="F1" s="415"/>
      <c r="G1" s="415"/>
      <c r="H1" s="415"/>
    </row>
    <row r="2" spans="1:8">
      <c r="A2" s="143"/>
      <c r="B2" s="143"/>
      <c r="D2" s="142"/>
      <c r="H2" s="145"/>
    </row>
    <row r="3" spans="1:8" ht="13.5" customHeight="1">
      <c r="A3" s="149" t="s">
        <v>307</v>
      </c>
      <c r="B3" s="286" t="s">
        <v>391</v>
      </c>
      <c r="C3" s="148"/>
      <c r="D3" s="149"/>
      <c r="E3" s="150"/>
      <c r="F3" s="150"/>
      <c r="G3" s="287"/>
      <c r="H3" s="150"/>
    </row>
    <row r="4" spans="1:8" ht="13.5" customHeight="1" thickBot="1">
      <c r="A4" s="149" t="s">
        <v>392</v>
      </c>
      <c r="B4" s="288" t="s">
        <v>393</v>
      </c>
      <c r="C4" s="148"/>
      <c r="D4" s="149"/>
      <c r="E4" s="150"/>
      <c r="F4" s="150"/>
      <c r="G4" s="289"/>
      <c r="H4" s="150"/>
    </row>
    <row r="5" spans="1:8" ht="13.5" thickBot="1">
      <c r="A5" s="290" t="s">
        <v>73</v>
      </c>
      <c r="B5" s="434" t="s">
        <v>311</v>
      </c>
      <c r="C5" s="435" t="s">
        <v>312</v>
      </c>
      <c r="D5" s="434" t="s">
        <v>313</v>
      </c>
      <c r="E5" s="436" t="s">
        <v>358</v>
      </c>
      <c r="F5" s="436"/>
      <c r="G5" s="437" t="s">
        <v>359</v>
      </c>
      <c r="H5" s="437"/>
    </row>
    <row r="6" spans="1:8" ht="13.5" thickBot="1">
      <c r="A6" s="291" t="s">
        <v>86</v>
      </c>
      <c r="B6" s="434"/>
      <c r="C6" s="435"/>
      <c r="D6" s="434"/>
      <c r="E6" s="292" t="s">
        <v>315</v>
      </c>
      <c r="F6" s="292" t="s">
        <v>394</v>
      </c>
      <c r="G6" s="292" t="s">
        <v>315</v>
      </c>
      <c r="H6" s="293" t="s">
        <v>394</v>
      </c>
    </row>
    <row r="7" spans="1:8" s="161" customFormat="1" ht="12">
      <c r="A7" s="158"/>
      <c r="B7" s="158"/>
      <c r="C7" s="159"/>
      <c r="D7" s="158"/>
      <c r="E7" s="160"/>
      <c r="F7" s="160"/>
      <c r="G7" s="160"/>
      <c r="H7" s="160"/>
    </row>
    <row r="8" spans="1:8" s="161" customFormat="1" ht="12.75" customHeight="1" thickBot="1">
      <c r="A8" s="158"/>
      <c r="B8" s="158"/>
      <c r="C8" s="159"/>
      <c r="D8" s="158"/>
      <c r="E8" s="160"/>
      <c r="F8" s="160"/>
      <c r="G8" s="160"/>
      <c r="H8" s="160"/>
    </row>
    <row r="9" spans="1:8" s="161" customFormat="1" ht="16.5" thickBot="1">
      <c r="A9" s="294" t="s">
        <v>395</v>
      </c>
      <c r="B9" s="295" t="s">
        <v>396</v>
      </c>
      <c r="C9" s="296"/>
      <c r="D9" s="297"/>
      <c r="E9" s="298"/>
      <c r="F9" s="299"/>
      <c r="G9" s="298"/>
      <c r="H9" s="300"/>
    </row>
    <row r="10" spans="1:8" s="161" customFormat="1" ht="13.5" customHeight="1">
      <c r="A10" s="301"/>
      <c r="B10" s="302"/>
      <c r="C10" s="303"/>
      <c r="D10" s="304"/>
      <c r="E10" s="305"/>
      <c r="F10" s="305"/>
      <c r="G10" s="305"/>
      <c r="H10" s="306"/>
    </row>
    <row r="11" spans="1:8" s="161" customFormat="1" ht="15">
      <c r="A11" s="307" t="s">
        <v>397</v>
      </c>
      <c r="B11" s="308" t="s">
        <v>398</v>
      </c>
      <c r="C11" s="309">
        <v>1</v>
      </c>
      <c r="D11" s="310" t="s">
        <v>325</v>
      </c>
      <c r="E11" s="311"/>
      <c r="F11" s="311">
        <f>E11*C11</f>
        <v>0</v>
      </c>
      <c r="G11" s="311"/>
      <c r="H11" s="312">
        <f>G11*C11</f>
        <v>0</v>
      </c>
    </row>
    <row r="12" spans="1:8" s="143" customFormat="1" ht="15">
      <c r="A12" s="307"/>
      <c r="B12" s="313" t="s">
        <v>399</v>
      </c>
      <c r="C12" s="309"/>
      <c r="D12" s="309"/>
      <c r="E12" s="311"/>
      <c r="F12" s="311"/>
      <c r="G12" s="311"/>
      <c r="H12" s="312"/>
    </row>
    <row r="13" spans="1:8" s="143" customFormat="1" ht="15">
      <c r="A13" s="307"/>
      <c r="B13" s="313" t="s">
        <v>400</v>
      </c>
      <c r="C13" s="309"/>
      <c r="D13" s="309"/>
      <c r="E13" s="311"/>
      <c r="F13" s="311"/>
      <c r="G13" s="311"/>
      <c r="H13" s="312"/>
    </row>
    <row r="14" spans="1:8" s="143" customFormat="1" ht="15">
      <c r="A14" s="307"/>
      <c r="B14" s="313" t="s">
        <v>401</v>
      </c>
      <c r="C14" s="309"/>
      <c r="D14" s="309"/>
      <c r="E14" s="311"/>
      <c r="F14" s="311"/>
      <c r="G14" s="311"/>
      <c r="H14" s="312"/>
    </row>
    <row r="15" spans="1:8" s="143" customFormat="1" ht="15">
      <c r="A15" s="307"/>
      <c r="B15" s="313" t="s">
        <v>402</v>
      </c>
      <c r="C15" s="309"/>
      <c r="D15" s="309"/>
      <c r="E15" s="311"/>
      <c r="F15" s="311"/>
      <c r="G15" s="311"/>
      <c r="H15" s="312"/>
    </row>
    <row r="16" spans="1:8" s="143" customFormat="1" ht="15">
      <c r="A16" s="307"/>
      <c r="B16" s="313" t="s">
        <v>403</v>
      </c>
      <c r="C16" s="309"/>
      <c r="D16" s="309"/>
      <c r="E16" s="311"/>
      <c r="F16" s="311"/>
      <c r="G16" s="311"/>
      <c r="H16" s="312"/>
    </row>
    <row r="17" spans="1:8" s="161" customFormat="1" ht="15">
      <c r="A17" s="307"/>
      <c r="B17" s="313" t="s">
        <v>404</v>
      </c>
      <c r="C17" s="309"/>
      <c r="D17" s="309"/>
      <c r="E17" s="311"/>
      <c r="F17" s="311"/>
      <c r="G17" s="311"/>
      <c r="H17" s="312"/>
    </row>
    <row r="18" spans="1:8" s="161" customFormat="1" ht="15">
      <c r="A18" s="307"/>
      <c r="B18" s="313" t="s">
        <v>405</v>
      </c>
      <c r="C18" s="309"/>
      <c r="D18" s="309"/>
      <c r="E18" s="311"/>
      <c r="F18" s="311"/>
      <c r="G18" s="311"/>
      <c r="H18" s="312"/>
    </row>
    <row r="19" spans="1:8" s="161" customFormat="1" ht="15">
      <c r="A19" s="307"/>
      <c r="B19" s="313" t="s">
        <v>406</v>
      </c>
      <c r="C19" s="309"/>
      <c r="D19" s="309"/>
      <c r="E19" s="311"/>
      <c r="F19" s="311"/>
      <c r="G19" s="311"/>
      <c r="H19" s="312"/>
    </row>
    <row r="20" spans="1:8" s="161" customFormat="1" ht="15">
      <c r="A20" s="307"/>
      <c r="B20" s="313" t="s">
        <v>407</v>
      </c>
      <c r="C20" s="309"/>
      <c r="D20" s="309"/>
      <c r="E20" s="311"/>
      <c r="F20" s="311"/>
      <c r="G20" s="311"/>
      <c r="H20" s="312"/>
    </row>
    <row r="21" spans="1:8" s="161" customFormat="1" ht="15">
      <c r="A21" s="307"/>
      <c r="B21" s="313" t="s">
        <v>408</v>
      </c>
      <c r="C21" s="309"/>
      <c r="D21" s="309"/>
      <c r="E21" s="311"/>
      <c r="F21" s="311"/>
      <c r="G21" s="311"/>
      <c r="H21" s="312"/>
    </row>
    <row r="22" spans="1:8" s="161" customFormat="1" ht="15">
      <c r="A22" s="307"/>
      <c r="B22" s="313" t="s">
        <v>409</v>
      </c>
      <c r="C22" s="309"/>
      <c r="D22" s="309"/>
      <c r="E22" s="311"/>
      <c r="F22" s="311"/>
      <c r="G22" s="311"/>
      <c r="H22" s="312"/>
    </row>
    <row r="23" spans="1:8" s="161" customFormat="1" ht="15">
      <c r="A23" s="307"/>
      <c r="B23" s="313" t="s">
        <v>410</v>
      </c>
      <c r="C23" s="309"/>
      <c r="D23" s="309"/>
      <c r="E23" s="311"/>
      <c r="F23" s="311"/>
      <c r="G23" s="311"/>
      <c r="H23" s="312"/>
    </row>
    <row r="24" spans="1:8" s="161" customFormat="1" ht="15">
      <c r="A24" s="307"/>
      <c r="B24" s="313" t="s">
        <v>411</v>
      </c>
      <c r="C24" s="309">
        <v>1</v>
      </c>
      <c r="D24" s="309" t="s">
        <v>330</v>
      </c>
      <c r="E24" s="311"/>
      <c r="F24" s="311">
        <f>E24*C24</f>
        <v>0</v>
      </c>
      <c r="G24" s="311"/>
      <c r="H24" s="312">
        <f>G24*C24</f>
        <v>0</v>
      </c>
    </row>
    <row r="25" spans="1:8" s="161" customFormat="1" ht="15">
      <c r="A25" s="307"/>
      <c r="B25" s="313"/>
      <c r="C25" s="309"/>
      <c r="D25" s="309"/>
      <c r="E25" s="311"/>
      <c r="F25" s="311"/>
      <c r="G25" s="311"/>
      <c r="H25" s="312"/>
    </row>
    <row r="26" spans="1:8" s="161" customFormat="1" ht="15">
      <c r="A26" s="307" t="s">
        <v>412</v>
      </c>
      <c r="B26" s="313" t="s">
        <v>413</v>
      </c>
      <c r="C26" s="309">
        <v>3</v>
      </c>
      <c r="D26" s="309" t="s">
        <v>325</v>
      </c>
      <c r="E26" s="311"/>
      <c r="F26" s="311">
        <f t="shared" ref="F26:F36" si="0">E26*C26</f>
        <v>0</v>
      </c>
      <c r="G26" s="311"/>
      <c r="H26" s="312">
        <f t="shared" ref="H26:H36" si="1">G26*C26</f>
        <v>0</v>
      </c>
    </row>
    <row r="27" spans="1:8" s="161" customFormat="1" ht="15">
      <c r="A27" s="307" t="s">
        <v>414</v>
      </c>
      <c r="B27" s="313" t="s">
        <v>415</v>
      </c>
      <c r="C27" s="309">
        <v>2</v>
      </c>
      <c r="D27" s="309" t="s">
        <v>325</v>
      </c>
      <c r="E27" s="311"/>
      <c r="F27" s="311">
        <f t="shared" si="0"/>
        <v>0</v>
      </c>
      <c r="G27" s="311"/>
      <c r="H27" s="312">
        <f t="shared" si="1"/>
        <v>0</v>
      </c>
    </row>
    <row r="28" spans="1:8" s="161" customFormat="1" ht="15">
      <c r="A28" s="307" t="s">
        <v>416</v>
      </c>
      <c r="B28" s="313" t="s">
        <v>417</v>
      </c>
      <c r="C28" s="309">
        <v>4</v>
      </c>
      <c r="D28" s="309" t="s">
        <v>325</v>
      </c>
      <c r="E28" s="311"/>
      <c r="F28" s="311">
        <f t="shared" si="0"/>
        <v>0</v>
      </c>
      <c r="G28" s="311"/>
      <c r="H28" s="312">
        <f t="shared" si="1"/>
        <v>0</v>
      </c>
    </row>
    <row r="29" spans="1:8" s="161" customFormat="1" ht="15">
      <c r="A29" s="307" t="s">
        <v>418</v>
      </c>
      <c r="B29" s="313" t="s">
        <v>419</v>
      </c>
      <c r="C29" s="309">
        <v>3</v>
      </c>
      <c r="D29" s="309" t="s">
        <v>325</v>
      </c>
      <c r="E29" s="311"/>
      <c r="F29" s="311">
        <f t="shared" si="0"/>
        <v>0</v>
      </c>
      <c r="G29" s="311"/>
      <c r="H29" s="312">
        <f t="shared" si="1"/>
        <v>0</v>
      </c>
    </row>
    <row r="30" spans="1:8" s="161" customFormat="1" ht="15">
      <c r="A30" s="307" t="s">
        <v>420</v>
      </c>
      <c r="B30" s="313" t="s">
        <v>421</v>
      </c>
      <c r="C30" s="309">
        <v>1</v>
      </c>
      <c r="D30" s="309" t="s">
        <v>325</v>
      </c>
      <c r="E30" s="311"/>
      <c r="F30" s="311">
        <f t="shared" si="0"/>
        <v>0</v>
      </c>
      <c r="G30" s="311"/>
      <c r="H30" s="312">
        <f t="shared" si="1"/>
        <v>0</v>
      </c>
    </row>
    <row r="31" spans="1:8" s="161" customFormat="1" ht="15">
      <c r="A31" s="307" t="s">
        <v>422</v>
      </c>
      <c r="B31" s="313" t="s">
        <v>423</v>
      </c>
      <c r="C31" s="309">
        <v>1</v>
      </c>
      <c r="D31" s="309" t="s">
        <v>325</v>
      </c>
      <c r="E31" s="311"/>
      <c r="F31" s="311">
        <f t="shared" si="0"/>
        <v>0</v>
      </c>
      <c r="G31" s="311"/>
      <c r="H31" s="312">
        <f t="shared" si="1"/>
        <v>0</v>
      </c>
    </row>
    <row r="32" spans="1:8" s="161" customFormat="1" ht="15">
      <c r="A32" s="307" t="s">
        <v>424</v>
      </c>
      <c r="B32" s="313" t="s">
        <v>425</v>
      </c>
      <c r="C32" s="309">
        <v>3</v>
      </c>
      <c r="D32" s="309" t="s">
        <v>325</v>
      </c>
      <c r="E32" s="311"/>
      <c r="F32" s="311">
        <f t="shared" si="0"/>
        <v>0</v>
      </c>
      <c r="G32" s="311"/>
      <c r="H32" s="312">
        <f t="shared" si="1"/>
        <v>0</v>
      </c>
    </row>
    <row r="33" spans="1:8" s="161" customFormat="1" ht="15">
      <c r="A33" s="307" t="s">
        <v>426</v>
      </c>
      <c r="B33" s="313" t="s">
        <v>427</v>
      </c>
      <c r="C33" s="309">
        <v>2</v>
      </c>
      <c r="D33" s="309" t="s">
        <v>325</v>
      </c>
      <c r="E33" s="311"/>
      <c r="F33" s="311">
        <f t="shared" si="0"/>
        <v>0</v>
      </c>
      <c r="G33" s="311"/>
      <c r="H33" s="312">
        <f t="shared" si="1"/>
        <v>0</v>
      </c>
    </row>
    <row r="34" spans="1:8" s="161" customFormat="1" ht="15">
      <c r="A34" s="307" t="s">
        <v>428</v>
      </c>
      <c r="B34" s="313" t="s">
        <v>429</v>
      </c>
      <c r="C34" s="309">
        <v>1</v>
      </c>
      <c r="D34" s="309" t="s">
        <v>325</v>
      </c>
      <c r="E34" s="311"/>
      <c r="F34" s="311">
        <f t="shared" si="0"/>
        <v>0</v>
      </c>
      <c r="G34" s="311"/>
      <c r="H34" s="312">
        <f t="shared" si="1"/>
        <v>0</v>
      </c>
    </row>
    <row r="35" spans="1:8" s="161" customFormat="1" ht="15">
      <c r="A35" s="307" t="s">
        <v>430</v>
      </c>
      <c r="B35" s="313" t="s">
        <v>431</v>
      </c>
      <c r="C35" s="309">
        <v>1</v>
      </c>
      <c r="D35" s="309" t="s">
        <v>325</v>
      </c>
      <c r="E35" s="311"/>
      <c r="F35" s="311">
        <f t="shared" si="0"/>
        <v>0</v>
      </c>
      <c r="G35" s="311"/>
      <c r="H35" s="312">
        <f t="shared" si="1"/>
        <v>0</v>
      </c>
    </row>
    <row r="36" spans="1:8" s="161" customFormat="1" ht="15">
      <c r="A36" s="307" t="s">
        <v>432</v>
      </c>
      <c r="B36" s="313" t="s">
        <v>433</v>
      </c>
      <c r="C36" s="309">
        <v>1</v>
      </c>
      <c r="D36" s="309" t="s">
        <v>325</v>
      </c>
      <c r="E36" s="311"/>
      <c r="F36" s="311">
        <f t="shared" si="0"/>
        <v>0</v>
      </c>
      <c r="G36" s="311"/>
      <c r="H36" s="312">
        <f t="shared" si="1"/>
        <v>0</v>
      </c>
    </row>
    <row r="37" spans="1:8" s="161" customFormat="1" ht="15">
      <c r="A37" s="307"/>
      <c r="B37" s="313"/>
      <c r="C37" s="309"/>
      <c r="D37" s="309"/>
      <c r="E37" s="311"/>
      <c r="F37" s="311"/>
      <c r="G37" s="311"/>
      <c r="H37" s="312"/>
    </row>
    <row r="38" spans="1:8" s="161" customFormat="1" ht="15" customHeight="1">
      <c r="A38" s="314"/>
      <c r="B38" s="315" t="s">
        <v>434</v>
      </c>
      <c r="C38" s="316"/>
      <c r="D38" s="316"/>
      <c r="E38" s="311"/>
      <c r="F38" s="311"/>
      <c r="G38" s="311"/>
      <c r="H38" s="312"/>
    </row>
    <row r="39" spans="1:8" s="161" customFormat="1" ht="15" customHeight="1">
      <c r="A39" s="314"/>
      <c r="B39" s="317" t="s">
        <v>435</v>
      </c>
      <c r="C39" s="316">
        <v>80</v>
      </c>
      <c r="D39" s="316" t="s">
        <v>436</v>
      </c>
      <c r="E39" s="311"/>
      <c r="F39" s="311">
        <f>E39*C39</f>
        <v>0</v>
      </c>
      <c r="G39" s="311"/>
      <c r="H39" s="312">
        <f>G39*C39</f>
        <v>0</v>
      </c>
    </row>
    <row r="40" spans="1:8" s="161" customFormat="1" ht="15" customHeight="1">
      <c r="A40" s="314"/>
      <c r="B40" s="317" t="s">
        <v>437</v>
      </c>
      <c r="C40" s="316">
        <v>40</v>
      </c>
      <c r="D40" s="316" t="s">
        <v>436</v>
      </c>
      <c r="E40" s="311"/>
      <c r="F40" s="311">
        <f t="shared" ref="F40:F46" si="2">E40*C40</f>
        <v>0</v>
      </c>
      <c r="G40" s="311"/>
      <c r="H40" s="312">
        <f>G40*C40</f>
        <v>0</v>
      </c>
    </row>
    <row r="41" spans="1:8" s="161" customFormat="1" ht="15" customHeight="1">
      <c r="A41" s="314"/>
      <c r="B41" s="313" t="s">
        <v>438</v>
      </c>
      <c r="C41" s="316">
        <v>12</v>
      </c>
      <c r="D41" s="309" t="s">
        <v>320</v>
      </c>
      <c r="E41" s="311"/>
      <c r="F41" s="311">
        <f t="shared" si="2"/>
        <v>0</v>
      </c>
      <c r="G41" s="311"/>
      <c r="H41" s="312">
        <f>G41*C41</f>
        <v>0</v>
      </c>
    </row>
    <row r="42" spans="1:8" s="161" customFormat="1" ht="15" customHeight="1">
      <c r="A42" s="314"/>
      <c r="B42" s="313" t="s">
        <v>439</v>
      </c>
      <c r="C42" s="309">
        <v>1</v>
      </c>
      <c r="D42" s="309" t="s">
        <v>325</v>
      </c>
      <c r="E42" s="311"/>
      <c r="F42" s="311">
        <f>E42*C42</f>
        <v>0</v>
      </c>
      <c r="G42" s="311"/>
      <c r="H42" s="312">
        <f>G42*C42</f>
        <v>0</v>
      </c>
    </row>
    <row r="43" spans="1:8" s="161" customFormat="1" ht="15" customHeight="1">
      <c r="A43" s="314"/>
      <c r="B43" s="313"/>
      <c r="C43" s="309"/>
      <c r="D43" s="309"/>
      <c r="E43" s="311"/>
      <c r="F43" s="311"/>
      <c r="G43" s="311"/>
      <c r="H43" s="312"/>
    </row>
    <row r="44" spans="1:8" s="161" customFormat="1" ht="15" customHeight="1">
      <c r="A44" s="314"/>
      <c r="B44" s="317" t="s">
        <v>440</v>
      </c>
      <c r="C44" s="316">
        <v>1</v>
      </c>
      <c r="D44" s="316" t="s">
        <v>330</v>
      </c>
      <c r="E44" s="311"/>
      <c r="F44" s="311"/>
      <c r="G44" s="311"/>
      <c r="H44" s="312">
        <f>G44*C44</f>
        <v>0</v>
      </c>
    </row>
    <row r="45" spans="1:8" s="161" customFormat="1" ht="15" customHeight="1">
      <c r="A45" s="314"/>
      <c r="B45" s="317"/>
      <c r="C45" s="316"/>
      <c r="D45" s="316"/>
      <c r="E45" s="311"/>
      <c r="F45" s="311"/>
      <c r="G45" s="311"/>
      <c r="H45" s="312"/>
    </row>
    <row r="46" spans="1:8" s="161" customFormat="1" ht="15" customHeight="1">
      <c r="A46" s="314"/>
      <c r="B46" s="317" t="s">
        <v>441</v>
      </c>
      <c r="C46" s="316">
        <v>1</v>
      </c>
      <c r="D46" s="316" t="s">
        <v>330</v>
      </c>
      <c r="E46" s="311"/>
      <c r="F46" s="311">
        <f t="shared" si="2"/>
        <v>0</v>
      </c>
      <c r="G46" s="311"/>
      <c r="H46" s="312"/>
    </row>
    <row r="47" spans="1:8" s="143" customFormat="1" ht="15" customHeight="1" thickBot="1">
      <c r="A47" s="318"/>
      <c r="B47" s="319"/>
      <c r="C47" s="320"/>
      <c r="D47" s="320"/>
      <c r="E47" s="321"/>
      <c r="F47" s="322"/>
      <c r="G47" s="323"/>
      <c r="H47" s="324"/>
    </row>
    <row r="48" spans="1:8" s="143" customFormat="1" ht="15" customHeight="1" thickBot="1">
      <c r="A48" s="325"/>
      <c r="B48" s="326" t="s">
        <v>442</v>
      </c>
      <c r="C48" s="142"/>
      <c r="D48" s="142"/>
      <c r="E48" s="327"/>
      <c r="F48" s="328">
        <f>SUM(F10:F47)</f>
        <v>0</v>
      </c>
      <c r="G48" s="327"/>
      <c r="H48" s="329">
        <f>SUM(H10:H47)</f>
        <v>0</v>
      </c>
    </row>
    <row r="49" spans="1:8" s="143" customFormat="1" ht="15" customHeight="1" thickBot="1">
      <c r="A49" s="142"/>
      <c r="B49" s="330"/>
      <c r="C49" s="330"/>
      <c r="D49" s="330"/>
      <c r="E49" s="330"/>
      <c r="F49" s="160"/>
      <c r="G49" s="160"/>
      <c r="H49" s="330"/>
    </row>
    <row r="50" spans="1:8" s="143" customFormat="1" ht="15" customHeight="1" thickBot="1">
      <c r="A50" s="331" t="s">
        <v>443</v>
      </c>
      <c r="B50" s="332" t="s">
        <v>444</v>
      </c>
      <c r="C50" s="333"/>
      <c r="D50" s="333"/>
      <c r="E50" s="299"/>
      <c r="F50" s="299"/>
      <c r="G50" s="299"/>
      <c r="H50" s="334"/>
    </row>
    <row r="51" spans="1:8" s="143" customFormat="1" ht="15" customHeight="1">
      <c r="A51" s="301"/>
      <c r="B51" s="302"/>
      <c r="C51" s="309"/>
      <c r="D51" s="309"/>
      <c r="E51" s="305"/>
      <c r="F51" s="305"/>
      <c r="G51" s="305"/>
      <c r="H51" s="306"/>
    </row>
    <row r="52" spans="1:8" s="161" customFormat="1" ht="15" customHeight="1">
      <c r="A52" s="307" t="s">
        <v>445</v>
      </c>
      <c r="B52" s="308" t="s">
        <v>446</v>
      </c>
      <c r="C52" s="309">
        <v>1</v>
      </c>
      <c r="D52" s="309" t="s">
        <v>325</v>
      </c>
      <c r="E52" s="311"/>
      <c r="F52" s="311">
        <f>E52*C52</f>
        <v>0</v>
      </c>
      <c r="G52" s="311"/>
      <c r="H52" s="312">
        <f>G52*C52</f>
        <v>0</v>
      </c>
    </row>
    <row r="53" spans="1:8" s="161" customFormat="1" ht="15" customHeight="1">
      <c r="A53" s="307"/>
      <c r="B53" s="313" t="s">
        <v>399</v>
      </c>
      <c r="C53" s="309"/>
      <c r="D53" s="309"/>
      <c r="E53" s="311"/>
      <c r="F53" s="311"/>
      <c r="G53" s="311"/>
      <c r="H53" s="312"/>
    </row>
    <row r="54" spans="1:8" s="161" customFormat="1" ht="15" customHeight="1">
      <c r="A54" s="307"/>
      <c r="B54" s="313" t="s">
        <v>447</v>
      </c>
      <c r="C54" s="309"/>
      <c r="D54" s="309"/>
      <c r="E54" s="311"/>
      <c r="F54" s="311"/>
      <c r="G54" s="311"/>
      <c r="H54" s="312"/>
    </row>
    <row r="55" spans="1:8" s="161" customFormat="1" ht="15" customHeight="1">
      <c r="A55" s="307"/>
      <c r="B55" s="313" t="s">
        <v>401</v>
      </c>
      <c r="C55" s="309"/>
      <c r="D55" s="309"/>
      <c r="E55" s="311"/>
      <c r="F55" s="311"/>
      <c r="G55" s="311"/>
      <c r="H55" s="312"/>
    </row>
    <row r="56" spans="1:8" s="161" customFormat="1" ht="15" customHeight="1">
      <c r="A56" s="307"/>
      <c r="B56" s="313" t="s">
        <v>448</v>
      </c>
      <c r="C56" s="309"/>
      <c r="D56" s="309"/>
      <c r="E56" s="311"/>
      <c r="F56" s="311"/>
      <c r="G56" s="311"/>
      <c r="H56" s="312"/>
    </row>
    <row r="57" spans="1:8" s="161" customFormat="1" ht="15" customHeight="1">
      <c r="A57" s="307"/>
      <c r="B57" s="313" t="s">
        <v>403</v>
      </c>
      <c r="C57" s="309"/>
      <c r="D57" s="309"/>
      <c r="E57" s="311"/>
      <c r="F57" s="311"/>
      <c r="G57" s="311"/>
      <c r="H57" s="312"/>
    </row>
    <row r="58" spans="1:8" s="161" customFormat="1" ht="15" customHeight="1">
      <c r="A58" s="307"/>
      <c r="B58" s="313" t="s">
        <v>449</v>
      </c>
      <c r="C58" s="309"/>
      <c r="D58" s="309"/>
      <c r="E58" s="311"/>
      <c r="F58" s="311"/>
      <c r="G58" s="311"/>
      <c r="H58" s="312"/>
    </row>
    <row r="59" spans="1:8" s="161" customFormat="1" ht="15" customHeight="1">
      <c r="A59" s="307"/>
      <c r="B59" s="313" t="s">
        <v>450</v>
      </c>
      <c r="C59" s="309"/>
      <c r="D59" s="309"/>
      <c r="E59" s="311"/>
      <c r="F59" s="311"/>
      <c r="G59" s="311"/>
      <c r="H59" s="312"/>
    </row>
    <row r="60" spans="1:8" s="161" customFormat="1" ht="15" customHeight="1">
      <c r="A60" s="307"/>
      <c r="B60" s="313" t="s">
        <v>451</v>
      </c>
      <c r="C60" s="309"/>
      <c r="D60" s="309"/>
      <c r="E60" s="311"/>
      <c r="F60" s="311"/>
      <c r="G60" s="311"/>
      <c r="H60" s="312"/>
    </row>
    <row r="61" spans="1:8" s="161" customFormat="1" ht="15" customHeight="1">
      <c r="A61" s="307"/>
      <c r="B61" s="313" t="s">
        <v>406</v>
      </c>
      <c r="C61" s="309"/>
      <c r="D61" s="309"/>
      <c r="E61" s="311"/>
      <c r="F61" s="311"/>
      <c r="G61" s="311"/>
      <c r="H61" s="312"/>
    </row>
    <row r="62" spans="1:8" s="161" customFormat="1" ht="15" customHeight="1">
      <c r="A62" s="307"/>
      <c r="B62" s="313" t="s">
        <v>407</v>
      </c>
      <c r="C62" s="309"/>
      <c r="D62" s="309"/>
      <c r="E62" s="311"/>
      <c r="F62" s="311"/>
      <c r="G62" s="311"/>
      <c r="H62" s="312"/>
    </row>
    <row r="63" spans="1:8" s="161" customFormat="1" ht="15" customHeight="1">
      <c r="A63" s="307"/>
      <c r="B63" s="313" t="s">
        <v>452</v>
      </c>
      <c r="C63" s="309"/>
      <c r="D63" s="309"/>
      <c r="E63" s="311"/>
      <c r="F63" s="311"/>
      <c r="G63" s="311"/>
      <c r="H63" s="312"/>
    </row>
    <row r="64" spans="1:8" s="161" customFormat="1" ht="15" customHeight="1">
      <c r="A64" s="307"/>
      <c r="B64" s="313" t="s">
        <v>453</v>
      </c>
      <c r="C64" s="309"/>
      <c r="D64" s="309"/>
      <c r="E64" s="311"/>
      <c r="F64" s="311"/>
      <c r="G64" s="311"/>
      <c r="H64" s="312"/>
    </row>
    <row r="65" spans="1:8" s="161" customFormat="1" ht="15" customHeight="1">
      <c r="A65" s="307"/>
      <c r="B65" s="313" t="s">
        <v>454</v>
      </c>
      <c r="C65" s="309"/>
      <c r="D65" s="309"/>
      <c r="E65" s="311"/>
      <c r="F65" s="311"/>
      <c r="G65" s="311"/>
      <c r="H65" s="312"/>
    </row>
    <row r="66" spans="1:8" s="161" customFormat="1" ht="15" customHeight="1">
      <c r="A66" s="307"/>
      <c r="B66" s="313"/>
      <c r="C66" s="309"/>
      <c r="D66" s="309"/>
      <c r="E66" s="311"/>
      <c r="F66" s="311"/>
      <c r="G66" s="311"/>
      <c r="H66" s="312"/>
    </row>
    <row r="67" spans="1:8" s="161" customFormat="1" ht="15" customHeight="1">
      <c r="A67" s="307" t="s">
        <v>455</v>
      </c>
      <c r="B67" s="313" t="s">
        <v>456</v>
      </c>
      <c r="C67" s="309">
        <v>1</v>
      </c>
      <c r="D67" s="309" t="s">
        <v>325</v>
      </c>
      <c r="E67" s="311"/>
      <c r="F67" s="311">
        <f>E67*C67</f>
        <v>0</v>
      </c>
      <c r="G67" s="311"/>
      <c r="H67" s="312">
        <f>G67*C67</f>
        <v>0</v>
      </c>
    </row>
    <row r="68" spans="1:8" s="161" customFormat="1" ht="15" customHeight="1">
      <c r="A68" s="307"/>
      <c r="B68" s="313" t="s">
        <v>457</v>
      </c>
      <c r="C68" s="309"/>
      <c r="D68" s="309"/>
      <c r="E68" s="311"/>
      <c r="F68" s="311"/>
      <c r="G68" s="311"/>
      <c r="H68" s="312"/>
    </row>
    <row r="69" spans="1:8" s="161" customFormat="1" ht="15" customHeight="1">
      <c r="A69" s="307"/>
      <c r="B69" s="313" t="s">
        <v>458</v>
      </c>
      <c r="C69" s="309"/>
      <c r="D69" s="309"/>
      <c r="E69" s="311"/>
      <c r="F69" s="311"/>
      <c r="G69" s="311"/>
      <c r="H69" s="312"/>
    </row>
    <row r="70" spans="1:8" s="161" customFormat="1" ht="15" customHeight="1">
      <c r="A70" s="307"/>
      <c r="B70" s="313" t="s">
        <v>459</v>
      </c>
      <c r="C70" s="309"/>
      <c r="D70" s="309"/>
      <c r="E70" s="311"/>
      <c r="F70" s="311"/>
      <c r="G70" s="311"/>
      <c r="H70" s="312"/>
    </row>
    <row r="71" spans="1:8" s="161" customFormat="1" ht="15" customHeight="1">
      <c r="A71" s="307"/>
      <c r="B71" s="313" t="s">
        <v>460</v>
      </c>
      <c r="C71" s="309"/>
      <c r="D71" s="309"/>
      <c r="E71" s="311"/>
      <c r="F71" s="311"/>
      <c r="G71" s="311"/>
      <c r="H71" s="312"/>
    </row>
    <row r="72" spans="1:8" s="161" customFormat="1" ht="15" customHeight="1">
      <c r="A72" s="307"/>
      <c r="B72" s="313" t="s">
        <v>461</v>
      </c>
      <c r="C72" s="309"/>
      <c r="D72" s="309"/>
      <c r="E72" s="311"/>
      <c r="F72" s="311"/>
      <c r="G72" s="311"/>
      <c r="H72" s="312"/>
    </row>
    <row r="73" spans="1:8" s="161" customFormat="1" ht="15" customHeight="1">
      <c r="A73" s="307"/>
      <c r="B73" s="313" t="s">
        <v>462</v>
      </c>
      <c r="C73" s="309"/>
      <c r="D73" s="309"/>
      <c r="E73" s="311"/>
      <c r="F73" s="311"/>
      <c r="G73" s="311"/>
      <c r="H73" s="312"/>
    </row>
    <row r="74" spans="1:8" s="161" customFormat="1" ht="15" customHeight="1">
      <c r="A74" s="307"/>
      <c r="B74" s="313" t="s">
        <v>463</v>
      </c>
      <c r="C74" s="309">
        <v>1</v>
      </c>
      <c r="D74" s="309" t="s">
        <v>325</v>
      </c>
      <c r="E74" s="311"/>
      <c r="F74" s="311">
        <f>E74*C74</f>
        <v>0</v>
      </c>
      <c r="G74" s="311"/>
      <c r="H74" s="312">
        <f>G74*C74</f>
        <v>0</v>
      </c>
    </row>
    <row r="75" spans="1:8" s="161" customFormat="1" ht="15" customHeight="1">
      <c r="A75" s="307"/>
      <c r="B75" s="313"/>
      <c r="C75" s="309"/>
      <c r="D75" s="309"/>
      <c r="E75" s="311"/>
      <c r="F75" s="311"/>
      <c r="G75" s="311"/>
      <c r="H75" s="312"/>
    </row>
    <row r="76" spans="1:8" s="161" customFormat="1" ht="15" customHeight="1">
      <c r="A76" s="307"/>
      <c r="B76" s="315" t="s">
        <v>434</v>
      </c>
      <c r="C76" s="309"/>
      <c r="D76" s="309"/>
      <c r="E76" s="311"/>
      <c r="F76" s="311"/>
      <c r="G76" s="311"/>
      <c r="H76" s="312"/>
    </row>
    <row r="77" spans="1:8" s="161" customFormat="1" ht="15" customHeight="1">
      <c r="A77" s="307"/>
      <c r="B77" s="308" t="s">
        <v>464</v>
      </c>
      <c r="C77" s="316">
        <v>6</v>
      </c>
      <c r="D77" s="310" t="s">
        <v>320</v>
      </c>
      <c r="E77" s="311"/>
      <c r="F77" s="311">
        <f>E77*C77</f>
        <v>0</v>
      </c>
      <c r="G77" s="311"/>
      <c r="H77" s="312">
        <f>G77*C77</f>
        <v>0</v>
      </c>
    </row>
    <row r="78" spans="1:8" s="161" customFormat="1" ht="15" customHeight="1">
      <c r="A78" s="307"/>
      <c r="B78" s="313" t="s">
        <v>438</v>
      </c>
      <c r="C78" s="316">
        <v>12</v>
      </c>
      <c r="D78" s="309" t="s">
        <v>320</v>
      </c>
      <c r="E78" s="311"/>
      <c r="F78" s="311">
        <f>E78*C78</f>
        <v>0</v>
      </c>
      <c r="G78" s="311"/>
      <c r="H78" s="312">
        <f>G78*C78</f>
        <v>0</v>
      </c>
    </row>
    <row r="79" spans="1:8" s="161" customFormat="1" ht="15" customHeight="1">
      <c r="A79" s="307"/>
      <c r="B79" s="313"/>
      <c r="C79" s="309"/>
      <c r="D79" s="309"/>
      <c r="E79" s="311"/>
      <c r="F79" s="311"/>
      <c r="G79" s="311"/>
      <c r="H79" s="312"/>
    </row>
    <row r="80" spans="1:8" s="161" customFormat="1" ht="15" customHeight="1">
      <c r="A80" s="307" t="s">
        <v>465</v>
      </c>
      <c r="B80" s="313" t="s">
        <v>466</v>
      </c>
      <c r="C80" s="309">
        <v>4</v>
      </c>
      <c r="D80" s="309" t="s">
        <v>325</v>
      </c>
      <c r="E80" s="311"/>
      <c r="F80" s="311">
        <f t="shared" ref="F80:F86" si="3">E80*C80</f>
        <v>0</v>
      </c>
      <c r="G80" s="311"/>
      <c r="H80" s="312">
        <f t="shared" ref="H80:H86" si="4">G80*C80</f>
        <v>0</v>
      </c>
    </row>
    <row r="81" spans="1:8" s="161" customFormat="1" ht="15" customHeight="1">
      <c r="A81" s="307" t="s">
        <v>467</v>
      </c>
      <c r="B81" s="313" t="s">
        <v>468</v>
      </c>
      <c r="C81" s="309">
        <v>2</v>
      </c>
      <c r="D81" s="309" t="s">
        <v>325</v>
      </c>
      <c r="E81" s="311"/>
      <c r="F81" s="311">
        <f t="shared" si="3"/>
        <v>0</v>
      </c>
      <c r="G81" s="311"/>
      <c r="H81" s="312">
        <f t="shared" si="4"/>
        <v>0</v>
      </c>
    </row>
    <row r="82" spans="1:8" s="161" customFormat="1" ht="15" customHeight="1">
      <c r="A82" s="307" t="s">
        <v>469</v>
      </c>
      <c r="B82" s="313" t="s">
        <v>470</v>
      </c>
      <c r="C82" s="309">
        <v>32</v>
      </c>
      <c r="D82" s="309" t="s">
        <v>325</v>
      </c>
      <c r="E82" s="311"/>
      <c r="F82" s="311">
        <f t="shared" si="3"/>
        <v>0</v>
      </c>
      <c r="G82" s="311"/>
      <c r="H82" s="312">
        <f t="shared" si="4"/>
        <v>0</v>
      </c>
    </row>
    <row r="83" spans="1:8" s="161" customFormat="1" ht="15" customHeight="1">
      <c r="A83" s="307" t="s">
        <v>471</v>
      </c>
      <c r="B83" s="313" t="s">
        <v>472</v>
      </c>
      <c r="C83" s="309">
        <v>4</v>
      </c>
      <c r="D83" s="309" t="s">
        <v>325</v>
      </c>
      <c r="E83" s="311"/>
      <c r="F83" s="311">
        <f t="shared" si="3"/>
        <v>0</v>
      </c>
      <c r="G83" s="311"/>
      <c r="H83" s="312">
        <f t="shared" si="4"/>
        <v>0</v>
      </c>
    </row>
    <row r="84" spans="1:8" s="161" customFormat="1" ht="15" customHeight="1">
      <c r="A84" s="307" t="s">
        <v>473</v>
      </c>
      <c r="B84" s="313" t="s">
        <v>474</v>
      </c>
      <c r="C84" s="309">
        <v>85</v>
      </c>
      <c r="D84" s="309" t="s">
        <v>325</v>
      </c>
      <c r="E84" s="311"/>
      <c r="F84" s="311">
        <f t="shared" si="3"/>
        <v>0</v>
      </c>
      <c r="G84" s="311"/>
      <c r="H84" s="312">
        <f t="shared" si="4"/>
        <v>0</v>
      </c>
    </row>
    <row r="85" spans="1:8" s="161" customFormat="1" ht="15" customHeight="1">
      <c r="A85" s="307" t="s">
        <v>475</v>
      </c>
      <c r="B85" s="313" t="s">
        <v>476</v>
      </c>
      <c r="C85" s="309">
        <v>3</v>
      </c>
      <c r="D85" s="309" t="s">
        <v>325</v>
      </c>
      <c r="E85" s="311"/>
      <c r="F85" s="311">
        <f t="shared" si="3"/>
        <v>0</v>
      </c>
      <c r="G85" s="311"/>
      <c r="H85" s="312">
        <f t="shared" si="4"/>
        <v>0</v>
      </c>
    </row>
    <row r="86" spans="1:8" s="161" customFormat="1" ht="15" customHeight="1">
      <c r="A86" s="307" t="s">
        <v>477</v>
      </c>
      <c r="B86" s="313" t="s">
        <v>478</v>
      </c>
      <c r="C86" s="309">
        <v>2</v>
      </c>
      <c r="D86" s="309" t="s">
        <v>325</v>
      </c>
      <c r="E86" s="311"/>
      <c r="F86" s="311">
        <f t="shared" si="3"/>
        <v>0</v>
      </c>
      <c r="G86" s="311"/>
      <c r="H86" s="312">
        <f t="shared" si="4"/>
        <v>0</v>
      </c>
    </row>
    <row r="87" spans="1:8" s="161" customFormat="1" ht="15" customHeight="1">
      <c r="A87" s="307"/>
      <c r="B87" s="313"/>
      <c r="C87" s="309"/>
      <c r="D87" s="309"/>
      <c r="E87" s="311"/>
      <c r="F87" s="311"/>
      <c r="G87" s="311"/>
      <c r="H87" s="312"/>
    </row>
    <row r="88" spans="1:8" s="161" customFormat="1" ht="15" customHeight="1">
      <c r="A88" s="307"/>
      <c r="B88" s="315" t="s">
        <v>434</v>
      </c>
      <c r="C88" s="316"/>
      <c r="D88" s="316"/>
      <c r="E88" s="311"/>
      <c r="F88" s="311"/>
      <c r="G88" s="311"/>
      <c r="H88" s="312"/>
    </row>
    <row r="89" spans="1:8" s="161" customFormat="1" ht="15" customHeight="1">
      <c r="A89" s="307"/>
      <c r="B89" s="317" t="s">
        <v>479</v>
      </c>
      <c r="C89" s="316">
        <v>3</v>
      </c>
      <c r="D89" s="316" t="s">
        <v>320</v>
      </c>
      <c r="E89" s="311"/>
      <c r="F89" s="311">
        <f>E89*C89</f>
        <v>0</v>
      </c>
      <c r="G89" s="311"/>
      <c r="H89" s="312">
        <f t="shared" ref="H89:H98" si="5">G89*C89</f>
        <v>0</v>
      </c>
    </row>
    <row r="90" spans="1:8" s="161" customFormat="1" ht="15" customHeight="1">
      <c r="A90" s="307"/>
      <c r="B90" s="317" t="s">
        <v>480</v>
      </c>
      <c r="C90" s="316">
        <v>1.5</v>
      </c>
      <c r="D90" s="316" t="s">
        <v>320</v>
      </c>
      <c r="E90" s="311"/>
      <c r="F90" s="311">
        <f t="shared" ref="F90:F98" si="6">E90*C90</f>
        <v>0</v>
      </c>
      <c r="G90" s="311"/>
      <c r="H90" s="312">
        <f t="shared" si="5"/>
        <v>0</v>
      </c>
    </row>
    <row r="91" spans="1:8" s="161" customFormat="1" ht="15" customHeight="1">
      <c r="A91" s="307"/>
      <c r="B91" s="317" t="s">
        <v>481</v>
      </c>
      <c r="C91" s="316">
        <v>3</v>
      </c>
      <c r="D91" s="316" t="s">
        <v>320</v>
      </c>
      <c r="E91" s="311"/>
      <c r="F91" s="311">
        <f t="shared" si="6"/>
        <v>0</v>
      </c>
      <c r="G91" s="311"/>
      <c r="H91" s="312">
        <f t="shared" si="5"/>
        <v>0</v>
      </c>
    </row>
    <row r="92" spans="1:8" s="161" customFormat="1" ht="15" customHeight="1">
      <c r="A92" s="307"/>
      <c r="B92" s="317" t="s">
        <v>482</v>
      </c>
      <c r="C92" s="316">
        <v>31</v>
      </c>
      <c r="D92" s="316" t="s">
        <v>320</v>
      </c>
      <c r="E92" s="311"/>
      <c r="F92" s="311">
        <f t="shared" si="6"/>
        <v>0</v>
      </c>
      <c r="G92" s="311"/>
      <c r="H92" s="312">
        <f t="shared" si="5"/>
        <v>0</v>
      </c>
    </row>
    <row r="93" spans="1:8" s="161" customFormat="1" ht="15" customHeight="1">
      <c r="A93" s="307"/>
      <c r="B93" s="317" t="s">
        <v>483</v>
      </c>
      <c r="C93" s="316">
        <v>56</v>
      </c>
      <c r="D93" s="316" t="s">
        <v>320</v>
      </c>
      <c r="E93" s="311"/>
      <c r="F93" s="311">
        <f t="shared" si="6"/>
        <v>0</v>
      </c>
      <c r="G93" s="311"/>
      <c r="H93" s="312">
        <f t="shared" si="5"/>
        <v>0</v>
      </c>
    </row>
    <row r="94" spans="1:8" s="161" customFormat="1" ht="15" customHeight="1">
      <c r="A94" s="307"/>
      <c r="B94" s="317" t="s">
        <v>484</v>
      </c>
      <c r="C94" s="316">
        <v>27</v>
      </c>
      <c r="D94" s="316" t="s">
        <v>320</v>
      </c>
      <c r="E94" s="311"/>
      <c r="F94" s="311">
        <f t="shared" si="6"/>
        <v>0</v>
      </c>
      <c r="G94" s="311"/>
      <c r="H94" s="312">
        <f t="shared" si="5"/>
        <v>0</v>
      </c>
    </row>
    <row r="95" spans="1:8" s="161" customFormat="1" ht="15" customHeight="1">
      <c r="A95" s="307"/>
      <c r="B95" s="317" t="s">
        <v>485</v>
      </c>
      <c r="C95" s="316">
        <v>16</v>
      </c>
      <c r="D95" s="316" t="s">
        <v>320</v>
      </c>
      <c r="E95" s="311"/>
      <c r="F95" s="311">
        <f t="shared" si="6"/>
        <v>0</v>
      </c>
      <c r="G95" s="311"/>
      <c r="H95" s="312">
        <f t="shared" si="5"/>
        <v>0</v>
      </c>
    </row>
    <row r="96" spans="1:8" s="161" customFormat="1" ht="15" customHeight="1">
      <c r="A96" s="307"/>
      <c r="B96" s="317" t="s">
        <v>486</v>
      </c>
      <c r="C96" s="316">
        <v>24</v>
      </c>
      <c r="D96" s="316" t="s">
        <v>320</v>
      </c>
      <c r="E96" s="311"/>
      <c r="F96" s="311">
        <f t="shared" si="6"/>
        <v>0</v>
      </c>
      <c r="G96" s="311"/>
      <c r="H96" s="312">
        <f t="shared" si="5"/>
        <v>0</v>
      </c>
    </row>
    <row r="97" spans="1:8" s="161" customFormat="1" ht="15" customHeight="1">
      <c r="A97" s="307"/>
      <c r="B97" s="317" t="s">
        <v>487</v>
      </c>
      <c r="C97" s="316">
        <v>28</v>
      </c>
      <c r="D97" s="316" t="s">
        <v>320</v>
      </c>
      <c r="E97" s="311"/>
      <c r="F97" s="311">
        <f t="shared" si="6"/>
        <v>0</v>
      </c>
      <c r="G97" s="311"/>
      <c r="H97" s="312">
        <f t="shared" si="5"/>
        <v>0</v>
      </c>
    </row>
    <row r="98" spans="1:8" s="161" customFormat="1" ht="15" customHeight="1">
      <c r="A98" s="307"/>
      <c r="B98" s="317" t="s">
        <v>488</v>
      </c>
      <c r="C98" s="316">
        <v>101</v>
      </c>
      <c r="D98" s="316" t="s">
        <v>320</v>
      </c>
      <c r="E98" s="311"/>
      <c r="F98" s="311">
        <f t="shared" si="6"/>
        <v>0</v>
      </c>
      <c r="G98" s="311"/>
      <c r="H98" s="312">
        <f t="shared" si="5"/>
        <v>0</v>
      </c>
    </row>
    <row r="99" spans="1:8" s="161" customFormat="1" ht="15" customHeight="1">
      <c r="A99" s="307"/>
      <c r="B99" s="317"/>
      <c r="C99" s="316"/>
      <c r="D99" s="316"/>
      <c r="E99" s="311"/>
      <c r="F99" s="311"/>
      <c r="G99" s="311"/>
      <c r="H99" s="312"/>
    </row>
    <row r="100" spans="1:8" s="161" customFormat="1" ht="15" customHeight="1">
      <c r="A100" s="307"/>
      <c r="B100" s="317" t="s">
        <v>489</v>
      </c>
      <c r="C100" s="316">
        <v>143</v>
      </c>
      <c r="D100" s="316" t="s">
        <v>320</v>
      </c>
      <c r="E100" s="311"/>
      <c r="F100" s="311">
        <f>E100*C100</f>
        <v>0</v>
      </c>
      <c r="G100" s="311"/>
      <c r="H100" s="312">
        <f>G100*C100</f>
        <v>0</v>
      </c>
    </row>
    <row r="101" spans="1:8" s="161" customFormat="1" ht="15" customHeight="1">
      <c r="A101" s="307"/>
      <c r="B101" s="317" t="s">
        <v>490</v>
      </c>
      <c r="C101" s="316">
        <v>17</v>
      </c>
      <c r="D101" s="316" t="s">
        <v>320</v>
      </c>
      <c r="E101" s="311"/>
      <c r="F101" s="311">
        <f>E101*C101</f>
        <v>0</v>
      </c>
      <c r="G101" s="311"/>
      <c r="H101" s="312">
        <f>G101*C101</f>
        <v>0</v>
      </c>
    </row>
    <row r="102" spans="1:8" s="161" customFormat="1" ht="15" customHeight="1">
      <c r="A102" s="307"/>
      <c r="B102" s="317" t="s">
        <v>491</v>
      </c>
      <c r="C102" s="316">
        <v>5</v>
      </c>
      <c r="D102" s="316" t="s">
        <v>320</v>
      </c>
      <c r="E102" s="311"/>
      <c r="F102" s="311">
        <f>E102*C102</f>
        <v>0</v>
      </c>
      <c r="G102" s="311"/>
      <c r="H102" s="312">
        <f>G102*C102</f>
        <v>0</v>
      </c>
    </row>
    <row r="103" spans="1:8" s="161" customFormat="1" ht="15" customHeight="1">
      <c r="A103" s="307"/>
      <c r="B103" s="317" t="s">
        <v>492</v>
      </c>
      <c r="C103" s="316">
        <v>2.5</v>
      </c>
      <c r="D103" s="316" t="s">
        <v>320</v>
      </c>
      <c r="E103" s="311"/>
      <c r="F103" s="311">
        <f>E103*C103</f>
        <v>0</v>
      </c>
      <c r="G103" s="311"/>
      <c r="H103" s="312">
        <f>G103*C103</f>
        <v>0</v>
      </c>
    </row>
    <row r="104" spans="1:8" s="161" customFormat="1" ht="15" customHeight="1">
      <c r="A104" s="307"/>
      <c r="B104" s="317" t="s">
        <v>493</v>
      </c>
      <c r="C104" s="316">
        <v>5</v>
      </c>
      <c r="D104" s="316" t="s">
        <v>320</v>
      </c>
      <c r="E104" s="311"/>
      <c r="F104" s="311">
        <f>E104*C104</f>
        <v>0</v>
      </c>
      <c r="G104" s="311"/>
      <c r="H104" s="312">
        <f>G104*C104</f>
        <v>0</v>
      </c>
    </row>
    <row r="105" spans="1:8" s="161" customFormat="1" ht="15" customHeight="1">
      <c r="A105" s="307"/>
      <c r="B105" s="313"/>
      <c r="C105" s="309"/>
      <c r="D105" s="309"/>
      <c r="E105" s="311"/>
      <c r="F105" s="311"/>
      <c r="G105" s="311"/>
      <c r="H105" s="312"/>
    </row>
    <row r="106" spans="1:8" s="161" customFormat="1" ht="15" customHeight="1">
      <c r="A106" s="307"/>
      <c r="B106" s="313" t="s">
        <v>494</v>
      </c>
      <c r="C106" s="309">
        <v>1</v>
      </c>
      <c r="D106" s="309" t="s">
        <v>330</v>
      </c>
      <c r="E106" s="311"/>
      <c r="F106" s="311"/>
      <c r="G106" s="311"/>
      <c r="H106" s="312">
        <f>G106*C106</f>
        <v>0</v>
      </c>
    </row>
    <row r="107" spans="1:8" s="161" customFormat="1" ht="15" customHeight="1">
      <c r="A107" s="307"/>
      <c r="B107" s="313"/>
      <c r="C107" s="309"/>
      <c r="D107" s="309"/>
      <c r="E107" s="311"/>
      <c r="F107" s="311"/>
      <c r="G107" s="311"/>
      <c r="H107" s="312"/>
    </row>
    <row r="108" spans="1:8" s="161" customFormat="1" ht="15" customHeight="1">
      <c r="A108" s="307"/>
      <c r="B108" s="315" t="s">
        <v>495</v>
      </c>
      <c r="C108" s="316"/>
      <c r="D108" s="316"/>
      <c r="E108" s="311"/>
      <c r="F108" s="311"/>
      <c r="G108" s="311"/>
      <c r="H108" s="312"/>
    </row>
    <row r="109" spans="1:8" s="161" customFormat="1" ht="15" customHeight="1">
      <c r="A109" s="307"/>
      <c r="B109" s="317" t="s">
        <v>496</v>
      </c>
      <c r="C109" s="316">
        <v>168</v>
      </c>
      <c r="D109" s="316" t="s">
        <v>436</v>
      </c>
      <c r="E109" s="311"/>
      <c r="F109" s="311">
        <f>E109*C109</f>
        <v>0</v>
      </c>
      <c r="G109" s="311"/>
      <c r="H109" s="312">
        <f>G109*C109</f>
        <v>0</v>
      </c>
    </row>
    <row r="110" spans="1:8" s="161" customFormat="1" ht="15" customHeight="1">
      <c r="A110" s="307"/>
      <c r="B110" s="335" t="s">
        <v>497</v>
      </c>
      <c r="C110" s="316">
        <v>46</v>
      </c>
      <c r="D110" s="316" t="s">
        <v>436</v>
      </c>
      <c r="E110" s="311"/>
      <c r="F110" s="311">
        <f>E110*C110</f>
        <v>0</v>
      </c>
      <c r="G110" s="311"/>
      <c r="H110" s="312">
        <f>G110*C110</f>
        <v>0</v>
      </c>
    </row>
    <row r="111" spans="1:8" s="161" customFormat="1" ht="15" customHeight="1">
      <c r="A111" s="307"/>
      <c r="B111" s="313"/>
      <c r="C111" s="309"/>
      <c r="D111" s="309"/>
      <c r="E111" s="311"/>
      <c r="F111" s="311"/>
      <c r="G111" s="311"/>
      <c r="H111" s="312"/>
    </row>
    <row r="112" spans="1:8" s="161" customFormat="1" ht="15" customHeight="1">
      <c r="A112" s="314"/>
      <c r="B112" s="317" t="s">
        <v>441</v>
      </c>
      <c r="C112" s="316">
        <v>1</v>
      </c>
      <c r="D112" s="316" t="s">
        <v>330</v>
      </c>
      <c r="E112" s="311"/>
      <c r="F112" s="311">
        <f>E112*C112</f>
        <v>0</v>
      </c>
      <c r="G112" s="311"/>
      <c r="H112" s="312"/>
    </row>
    <row r="113" spans="1:8" s="161" customFormat="1" ht="15" customHeight="1" thickBot="1">
      <c r="A113" s="318"/>
      <c r="B113" s="319"/>
      <c r="C113" s="320"/>
      <c r="D113" s="320"/>
      <c r="E113" s="336"/>
      <c r="F113" s="336"/>
      <c r="G113" s="336"/>
      <c r="H113" s="337"/>
    </row>
    <row r="114" spans="1:8" s="143" customFormat="1" ht="15" customHeight="1" thickBot="1">
      <c r="A114" s="325"/>
      <c r="B114" s="326" t="s">
        <v>442</v>
      </c>
      <c r="C114" s="142"/>
      <c r="D114" s="142"/>
      <c r="E114" s="327"/>
      <c r="F114" s="329">
        <f>SUM(F51:F113)</f>
        <v>0</v>
      </c>
      <c r="G114" s="327"/>
      <c r="H114" s="329">
        <f>SUM(H51:H113)</f>
        <v>0</v>
      </c>
    </row>
    <row r="115" spans="1:8" s="143" customFormat="1" ht="15" customHeight="1">
      <c r="A115" s="142"/>
      <c r="B115" s="338"/>
      <c r="C115" s="142"/>
      <c r="D115" s="142"/>
      <c r="E115" s="327"/>
      <c r="F115" s="339"/>
      <c r="G115" s="327"/>
      <c r="H115" s="339"/>
    </row>
    <row r="116" spans="1:8" s="143" customFormat="1" ht="15" customHeight="1" thickBot="1">
      <c r="A116" s="142"/>
      <c r="B116" s="338"/>
      <c r="C116" s="142"/>
      <c r="D116" s="142"/>
      <c r="E116" s="327"/>
      <c r="F116" s="339"/>
      <c r="G116" s="327"/>
      <c r="H116" s="339"/>
    </row>
    <row r="117" spans="1:8" s="161" customFormat="1" ht="16.5" thickBot="1">
      <c r="A117" s="294"/>
      <c r="B117" s="295" t="s">
        <v>498</v>
      </c>
      <c r="C117" s="296"/>
      <c r="D117" s="297"/>
      <c r="E117" s="298"/>
      <c r="F117" s="298"/>
      <c r="G117" s="298"/>
      <c r="H117" s="300"/>
    </row>
    <row r="118" spans="1:8" s="161" customFormat="1" ht="15.75">
      <c r="A118" s="340"/>
      <c r="B118" s="341"/>
      <c r="C118" s="342"/>
      <c r="D118" s="342"/>
      <c r="E118" s="343"/>
      <c r="F118" s="343"/>
      <c r="G118" s="343"/>
      <c r="H118" s="344"/>
    </row>
    <row r="119" spans="1:8" s="161" customFormat="1" ht="15">
      <c r="A119" s="345"/>
      <c r="B119" s="346" t="s">
        <v>499</v>
      </c>
      <c r="C119" s="347">
        <v>1</v>
      </c>
      <c r="D119" s="348" t="s">
        <v>330</v>
      </c>
      <c r="E119" s="311"/>
      <c r="F119" s="311">
        <f>E119*C119</f>
        <v>0</v>
      </c>
      <c r="G119" s="349"/>
      <c r="H119" s="350"/>
    </row>
    <row r="120" spans="1:8" s="161" customFormat="1" ht="15">
      <c r="A120" s="345"/>
      <c r="B120" s="346" t="s">
        <v>352</v>
      </c>
      <c r="C120" s="347">
        <v>1</v>
      </c>
      <c r="D120" s="348" t="s">
        <v>330</v>
      </c>
      <c r="E120" s="311"/>
      <c r="F120" s="311">
        <f>E120*C120</f>
        <v>0</v>
      </c>
      <c r="G120" s="349"/>
      <c r="H120" s="350"/>
    </row>
    <row r="121" spans="1:8" s="161" customFormat="1" ht="15">
      <c r="A121" s="351"/>
      <c r="B121" s="346" t="s">
        <v>500</v>
      </c>
      <c r="C121" s="347">
        <v>1</v>
      </c>
      <c r="D121" s="348" t="s">
        <v>330</v>
      </c>
      <c r="E121" s="311"/>
      <c r="F121" s="311">
        <f>E121*C121</f>
        <v>0</v>
      </c>
      <c r="G121" s="352"/>
      <c r="H121" s="353"/>
    </row>
    <row r="122" spans="1:8" s="161" customFormat="1" ht="15.75" thickBot="1">
      <c r="A122" s="354"/>
      <c r="B122" s="355"/>
      <c r="C122" s="356"/>
      <c r="D122" s="357"/>
      <c r="E122" s="322"/>
      <c r="F122" s="322"/>
      <c r="G122" s="323"/>
      <c r="H122" s="324"/>
    </row>
    <row r="123" spans="1:8" s="161" customFormat="1" ht="16.5" thickBot="1">
      <c r="A123" s="358"/>
      <c r="B123" s="359" t="s">
        <v>442</v>
      </c>
      <c r="C123" s="360"/>
      <c r="D123" s="361"/>
      <c r="E123" s="362"/>
      <c r="F123" s="328">
        <f>SUM(F118:F122)</f>
        <v>0</v>
      </c>
      <c r="G123" s="363"/>
      <c r="H123" s="328"/>
    </row>
    <row r="124" spans="1:8" s="161" customFormat="1" ht="16.5" thickBot="1">
      <c r="A124" s="194"/>
      <c r="B124" s="195"/>
      <c r="C124" s="144"/>
      <c r="D124" s="142"/>
      <c r="E124" s="196"/>
      <c r="F124" s="197"/>
      <c r="G124" s="196"/>
      <c r="H124" s="197"/>
    </row>
    <row r="125" spans="1:8" s="161" customFormat="1" ht="16.5" thickBot="1">
      <c r="A125" s="364"/>
      <c r="B125" s="295" t="s">
        <v>354</v>
      </c>
      <c r="C125" s="365"/>
      <c r="D125" s="366"/>
      <c r="E125" s="367"/>
      <c r="F125" s="368"/>
      <c r="G125" s="367"/>
      <c r="H125" s="369"/>
    </row>
    <row r="126" spans="1:8" s="161" customFormat="1" ht="15">
      <c r="A126" s="370"/>
      <c r="B126" s="371"/>
      <c r="C126" s="372"/>
      <c r="D126" s="373"/>
      <c r="E126" s="374"/>
      <c r="F126" s="375"/>
      <c r="G126" s="376"/>
      <c r="H126" s="377"/>
    </row>
    <row r="127" spans="1:8" ht="15" customHeight="1">
      <c r="A127" s="370" t="str">
        <f>A9</f>
        <v>1.</v>
      </c>
      <c r="B127" s="371" t="str">
        <f>B9</f>
        <v>Zariadenie č.1. Vetranie miestností slúžiacich na uskladnenie, prípravu, výdaj jedla a umývanie prepravných nádob</v>
      </c>
      <c r="C127" s="372"/>
      <c r="D127" s="373"/>
      <c r="E127" s="374"/>
      <c r="F127" s="375">
        <f>F48</f>
        <v>0</v>
      </c>
      <c r="G127" s="376"/>
      <c r="H127" s="377">
        <f>H48</f>
        <v>0</v>
      </c>
    </row>
    <row r="128" spans="1:8" ht="15" customHeight="1">
      <c r="A128" s="370" t="str">
        <f>A50</f>
        <v>2.</v>
      </c>
      <c r="B128" s="371" t="str">
        <f>B50</f>
        <v>Zariadenie č.2. Odsávanie sociálnych zariadení a upratovacej komory na 1.PP, 1.NP a 2.NP</v>
      </c>
      <c r="C128" s="378"/>
      <c r="D128" s="379"/>
      <c r="E128" s="380"/>
      <c r="F128" s="381">
        <f>F114</f>
        <v>0</v>
      </c>
      <c r="G128" s="382"/>
      <c r="H128" s="383">
        <f>H114</f>
        <v>0</v>
      </c>
    </row>
    <row r="129" spans="1:8" ht="15" customHeight="1">
      <c r="A129" s="384"/>
      <c r="B129" s="385" t="str">
        <f>B117</f>
        <v>Ostatné rozpočtové náklady</v>
      </c>
      <c r="C129" s="386" t="s">
        <v>2</v>
      </c>
      <c r="D129" s="387"/>
      <c r="E129" s="388"/>
      <c r="F129" s="389">
        <f>F123</f>
        <v>0</v>
      </c>
      <c r="G129" s="390"/>
      <c r="H129" s="391"/>
    </row>
    <row r="130" spans="1:8" ht="15" customHeight="1" thickBot="1">
      <c r="A130" s="212"/>
      <c r="B130" s="392"/>
      <c r="C130" s="393"/>
      <c r="D130" s="394"/>
      <c r="E130" s="213"/>
      <c r="F130" s="395"/>
      <c r="G130" s="396"/>
      <c r="H130" s="397"/>
    </row>
    <row r="131" spans="1:8" s="161" customFormat="1" ht="18" customHeight="1" thickBot="1">
      <c r="A131" s="214"/>
      <c r="B131" s="398" t="s">
        <v>442</v>
      </c>
      <c r="C131" s="360"/>
      <c r="D131" s="361"/>
      <c r="E131" s="215"/>
      <c r="F131" s="399">
        <f>SUM(F126:F130)</f>
        <v>0</v>
      </c>
      <c r="G131" s="400"/>
      <c r="H131" s="216">
        <f>SUM(H126:H130)</f>
        <v>0</v>
      </c>
    </row>
    <row r="132" spans="1:8" s="161" customFormat="1" ht="24.75" customHeight="1" thickBot="1">
      <c r="A132" s="401"/>
      <c r="B132" s="402" t="s">
        <v>355</v>
      </c>
      <c r="C132" s="403"/>
      <c r="D132" s="218"/>
      <c r="E132" s="404"/>
      <c r="F132" s="431">
        <f>F131+H131</f>
        <v>0</v>
      </c>
      <c r="G132" s="432"/>
      <c r="H132" s="433"/>
    </row>
    <row r="133" spans="1:8">
      <c r="A133" s="405"/>
    </row>
  </sheetData>
  <mergeCells count="7">
    <mergeCell ref="F132:H132"/>
    <mergeCell ref="A1:H1"/>
    <mergeCell ref="B5:B6"/>
    <mergeCell ref="C5:C6"/>
    <mergeCell ref="D5:D6"/>
    <mergeCell ref="E5:F5"/>
    <mergeCell ref="G5:H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Kryci list</vt:lpstr>
      <vt:lpstr>Rekapitulacia</vt:lpstr>
      <vt:lpstr>Prehlad</vt:lpstr>
      <vt:lpstr>UK</vt:lpstr>
      <vt:lpstr>Elektro</vt:lpstr>
      <vt:lpstr>VZT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  <vt:lpstr>VZT!Oblasť_tlače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Acer5620</dc:creator>
  <cp:lastModifiedBy>konecny</cp:lastModifiedBy>
  <cp:lastPrinted>2018-08-05T08:15:29Z</cp:lastPrinted>
  <dcterms:created xsi:type="dcterms:W3CDTF">1999-04-06T07:39:42Z</dcterms:created>
  <dcterms:modified xsi:type="dcterms:W3CDTF">2018-08-05T21:21:08Z</dcterms:modified>
</cp:coreProperties>
</file>